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72651B7-6660-4527-BEC8-71CA2B2862B1}" xr6:coauthVersionLast="47" xr6:coauthVersionMax="47" xr10:uidLastSave="{00000000-0000-0000-0000-000000000000}"/>
  <bookViews>
    <workbookView xWindow="-108" yWindow="-108" windowWidth="23256" windowHeight="12720" xr2:uid="{440000B7-8FD3-4C41-91F3-B2154785CF1F}"/>
  </bookViews>
  <sheets>
    <sheet name="ارائه" sheetId="5" r:id="rId1"/>
    <sheet name="هزینه های نهایی" sheetId="4" state="hidden" r:id="rId2"/>
    <sheet name="کلان" sheetId="1" state="hidden" r:id="rId3"/>
    <sheet name="خرد" sheetId="2" state="hidden" r:id="rId4"/>
    <sheet name="سین برنامه 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7" i="5" l="1"/>
  <c r="R6" i="5"/>
  <c r="Q6" i="5"/>
  <c r="G14" i="1"/>
  <c r="H14" i="1"/>
  <c r="M40" i="1"/>
  <c r="J40" i="1"/>
  <c r="G28" i="1"/>
  <c r="H7" i="1"/>
  <c r="H8" i="1"/>
  <c r="H9" i="1"/>
  <c r="H10" i="1"/>
  <c r="H11" i="1"/>
  <c r="H12" i="1"/>
  <c r="I7" i="1"/>
  <c r="M7" i="1" s="1"/>
  <c r="I8" i="1"/>
  <c r="M8" i="1" s="1"/>
  <c r="I9" i="1"/>
  <c r="I10" i="1"/>
  <c r="I11" i="1"/>
  <c r="I12" i="1"/>
  <c r="I6" i="1"/>
  <c r="H6" i="1"/>
  <c r="K41" i="5"/>
  <c r="L46" i="5" s="1"/>
  <c r="P22" i="5"/>
  <c r="P20" i="5"/>
  <c r="P19" i="5"/>
  <c r="H28" i="5"/>
  <c r="N28" i="5"/>
  <c r="Q22" i="5"/>
  <c r="Q7" i="5"/>
  <c r="Q8" i="5"/>
  <c r="Q9" i="5"/>
  <c r="Q10" i="5"/>
  <c r="Q11" i="5"/>
  <c r="Q12" i="5"/>
  <c r="P7" i="5"/>
  <c r="P8" i="5"/>
  <c r="P9" i="5"/>
  <c r="P10" i="5"/>
  <c r="P11" i="5"/>
  <c r="P12" i="5"/>
  <c r="R7" i="5"/>
  <c r="P6" i="5"/>
  <c r="I14" i="5"/>
  <c r="F39" i="5" s="1"/>
  <c r="M20" i="1"/>
  <c r="N20" i="1" s="1"/>
  <c r="M19" i="1"/>
  <c r="N19" i="1" s="1"/>
  <c r="M22" i="1"/>
  <c r="N22" i="1" s="1"/>
  <c r="Q20" i="5"/>
  <c r="Q19" i="5"/>
  <c r="O28" i="5"/>
  <c r="F40" i="5" s="1"/>
  <c r="M28" i="5"/>
  <c r="L28" i="5"/>
  <c r="K28" i="5"/>
  <c r="O14" i="5"/>
  <c r="L14" i="5"/>
  <c r="J14" i="5"/>
  <c r="H14" i="5"/>
  <c r="R12" i="5"/>
  <c r="R11" i="5"/>
  <c r="R10" i="5"/>
  <c r="R9" i="5"/>
  <c r="R8" i="5"/>
  <c r="O20" i="4"/>
  <c r="P19" i="4"/>
  <c r="S8" i="4"/>
  <c r="S7" i="4"/>
  <c r="Q12" i="4"/>
  <c r="Q11" i="4"/>
  <c r="Q10" i="4"/>
  <c r="Q9" i="4"/>
  <c r="Q8" i="4"/>
  <c r="Q7" i="4"/>
  <c r="R9" i="4"/>
  <c r="R10" i="4"/>
  <c r="R11" i="4"/>
  <c r="R12" i="4"/>
  <c r="R8" i="4"/>
  <c r="R7" i="4"/>
  <c r="Q6" i="4"/>
  <c r="H14" i="4"/>
  <c r="N41" i="4"/>
  <c r="P6" i="4"/>
  <c r="K28" i="4"/>
  <c r="K35" i="4" s="1"/>
  <c r="O14" i="4"/>
  <c r="L14" i="4"/>
  <c r="J14" i="4"/>
  <c r="P12" i="4"/>
  <c r="P11" i="4"/>
  <c r="P10" i="4"/>
  <c r="P9" i="4"/>
  <c r="P8" i="4"/>
  <c r="P7" i="4"/>
  <c r="J14" i="1"/>
  <c r="L14" i="1"/>
  <c r="F41" i="5" l="1"/>
  <c r="Q28" i="5"/>
  <c r="P14" i="5"/>
  <c r="G34" i="5" s="1"/>
  <c r="R14" i="5"/>
  <c r="M11" i="1"/>
  <c r="M10" i="1"/>
  <c r="M12" i="1"/>
  <c r="M28" i="1"/>
  <c r="K28" i="1" s="1"/>
  <c r="M9" i="1"/>
  <c r="F43" i="5"/>
  <c r="Q14" i="5"/>
  <c r="P28" i="5"/>
  <c r="G35" i="5" s="1"/>
  <c r="P14" i="4"/>
  <c r="K34" i="4" s="1"/>
  <c r="K37" i="4" s="1"/>
  <c r="N42" i="4" s="1"/>
  <c r="I14" i="1"/>
  <c r="K14" i="1"/>
  <c r="M6" i="1"/>
  <c r="M14" i="1" l="1"/>
  <c r="G40" i="1" s="1"/>
  <c r="G36" i="5"/>
  <c r="L45" i="5" s="1"/>
</calcChain>
</file>

<file path=xl/sharedStrings.xml><?xml version="1.0" encoding="utf-8"?>
<sst xmlns="http://schemas.openxmlformats.org/spreadsheetml/2006/main" count="424" uniqueCount="229">
  <si>
    <t>برگزاری جشن های غدیر 1403</t>
  </si>
  <si>
    <t xml:space="preserve">ردیف </t>
  </si>
  <si>
    <t xml:space="preserve">استان </t>
  </si>
  <si>
    <t xml:space="preserve">شهر </t>
  </si>
  <si>
    <t xml:space="preserve">محل برگزاری جشن </t>
  </si>
  <si>
    <t>تعداد مهمان</t>
  </si>
  <si>
    <t>هزینه پذیرایی (میان برنامه)</t>
  </si>
  <si>
    <t xml:space="preserve">هزینه شام </t>
  </si>
  <si>
    <t xml:space="preserve">یادبود </t>
  </si>
  <si>
    <t xml:space="preserve">آذربایجان شرقی </t>
  </si>
  <si>
    <t xml:space="preserve">هریس </t>
  </si>
  <si>
    <t>مجتمع دخترانه مبین دانش</t>
  </si>
  <si>
    <t xml:space="preserve">جمع کل </t>
  </si>
  <si>
    <t>لرستان</t>
  </si>
  <si>
    <t>گراب</t>
  </si>
  <si>
    <t>مجتمع دخترانه مبین افلاک</t>
  </si>
  <si>
    <t>کرمانشاه</t>
  </si>
  <si>
    <t>گاودانه خور</t>
  </si>
  <si>
    <t xml:space="preserve">مسجد المهدی </t>
  </si>
  <si>
    <t xml:space="preserve">هرمزگان </t>
  </si>
  <si>
    <t xml:space="preserve">کرمان </t>
  </si>
  <si>
    <t xml:space="preserve">رودبار جنوب </t>
  </si>
  <si>
    <t xml:space="preserve">درپهن </t>
  </si>
  <si>
    <t>مرکز آموزش فنی حرفه ای مبین درپهن</t>
  </si>
  <si>
    <t>مرکز آموزش فنی حرفه ای مبین رودبار جنوب</t>
  </si>
  <si>
    <t xml:space="preserve">قلعه گنج </t>
  </si>
  <si>
    <t>هنرستان گنج مبین</t>
  </si>
  <si>
    <t>چاه علیشاه</t>
  </si>
  <si>
    <t xml:space="preserve">هنرستان علی و فاطمه </t>
  </si>
  <si>
    <t>ایاب و ذهاب 
(درون منطقه ای )</t>
  </si>
  <si>
    <t>جمع کل</t>
  </si>
  <si>
    <t>هزینه های سفر ( همکاران ستادی و مدارس )</t>
  </si>
  <si>
    <t xml:space="preserve">تعداد نفرات اعزامی </t>
  </si>
  <si>
    <t xml:space="preserve">نام همکاران </t>
  </si>
  <si>
    <t xml:space="preserve">صبحانه </t>
  </si>
  <si>
    <t xml:space="preserve">تعداد روز های سفر </t>
  </si>
  <si>
    <t>جمع کل همکاران</t>
  </si>
  <si>
    <t xml:space="preserve">جمع کل بلیط </t>
  </si>
  <si>
    <t>جمع کل هزینه همکاران</t>
  </si>
  <si>
    <t xml:space="preserve">هدیه غدیر(مسابقه ) </t>
  </si>
  <si>
    <t xml:space="preserve">هزینه همکار در هر سفر </t>
  </si>
  <si>
    <t>هریس</t>
  </si>
  <si>
    <t xml:space="preserve">غرب </t>
  </si>
  <si>
    <t>جنوب</t>
  </si>
  <si>
    <t>ردیف</t>
  </si>
  <si>
    <t xml:space="preserve">جایزه </t>
  </si>
  <si>
    <t>پذیرایی</t>
  </si>
  <si>
    <t xml:space="preserve">شام </t>
  </si>
  <si>
    <t>آیتم</t>
  </si>
  <si>
    <t xml:space="preserve">شرح </t>
  </si>
  <si>
    <t xml:space="preserve">توضیحات </t>
  </si>
  <si>
    <t>برنج - ذبح گوسفند و بز</t>
  </si>
  <si>
    <t>تعداد</t>
  </si>
  <si>
    <t>به هر میزان که تامین شود</t>
  </si>
  <si>
    <t xml:space="preserve"> نذورات</t>
  </si>
  <si>
    <t xml:space="preserve">آبمیوه </t>
  </si>
  <si>
    <t xml:space="preserve">کیک </t>
  </si>
  <si>
    <t>مناسب غدیر</t>
  </si>
  <si>
    <t>ویژه نوجوانان</t>
  </si>
  <si>
    <t>حمل و نقل</t>
  </si>
  <si>
    <t>کرمانشاه لرستان</t>
  </si>
  <si>
    <t>مینی بوس مجتمع های قزوین</t>
  </si>
  <si>
    <t>جمع بندی نیاز های اجرایی - غدیر 1403</t>
  </si>
  <si>
    <t xml:space="preserve">برنامه جشن غدیر </t>
  </si>
  <si>
    <t xml:space="preserve">زمان مورد نیاز </t>
  </si>
  <si>
    <t xml:space="preserve">قبل شروع برنامه </t>
  </si>
  <si>
    <t>برنامه</t>
  </si>
  <si>
    <t>نماهنگ غدیر</t>
  </si>
  <si>
    <t>قرآن</t>
  </si>
  <si>
    <t>5 دقیقه</t>
  </si>
  <si>
    <t>سرود ملی</t>
  </si>
  <si>
    <t>1 دقیقه</t>
  </si>
  <si>
    <t>سرود ملی تصویری 
موسسه همره</t>
  </si>
  <si>
    <t>مجری</t>
  </si>
  <si>
    <t>خوشامدگویی</t>
  </si>
  <si>
    <t>10 دقیقه</t>
  </si>
  <si>
    <t>استفاده از متون ادبی</t>
  </si>
  <si>
    <t xml:space="preserve">مسابقه </t>
  </si>
  <si>
    <t>ویژه نوجوان</t>
  </si>
  <si>
    <t>15 دقیقه</t>
  </si>
  <si>
    <t xml:space="preserve">معرفی غدیر </t>
  </si>
  <si>
    <t xml:space="preserve">15 دقیقه </t>
  </si>
  <si>
    <t>توضیح در خصوص اینکه 
غدیر چه بوده است</t>
  </si>
  <si>
    <t>فایل آماده شده و یک نفر باید با مطالعه آن مطلب را بر اساس نوع مخاطب بیان نماید.</t>
  </si>
  <si>
    <t xml:space="preserve">پذیرایی میان برنامه </t>
  </si>
  <si>
    <t>شربت - شیرینی</t>
  </si>
  <si>
    <t>پخش نماهنگ غدیر</t>
  </si>
  <si>
    <t>توضیح در خصوص فعالیت های موسسه همره و تلاش برای جذب خیرین محلی</t>
  </si>
  <si>
    <t>کلیپ معرفی موسسه همره ( 3 دقیقه)</t>
  </si>
  <si>
    <t>ویژه اولیا</t>
  </si>
  <si>
    <t xml:space="preserve">ارتباط غدیر با امام زمان </t>
  </si>
  <si>
    <t xml:space="preserve">تاکید بر اینکه هم اکنون غدیر ما ، پیروی از امام زمان است . </t>
  </si>
  <si>
    <t xml:space="preserve">اجرا توسط یکی از همکاران توانمند </t>
  </si>
  <si>
    <t>ذکر فضایل امیر المونین (ع)- مداحی</t>
  </si>
  <si>
    <t xml:space="preserve">10 دقیقه </t>
  </si>
  <si>
    <t xml:space="preserve">مداح از نیروهای محلی </t>
  </si>
  <si>
    <t xml:space="preserve">پذیرایی پایانی </t>
  </si>
  <si>
    <t>سخنرانی یک نفر از نیروهای بومی منطقه</t>
  </si>
  <si>
    <t xml:space="preserve">در صورت نیاز و برای احترام </t>
  </si>
  <si>
    <t>هزینه پذیرایی و شام</t>
  </si>
  <si>
    <t>توضیحات</t>
  </si>
  <si>
    <t>پذیرایی : شربت و شیرینی 
شام : استامبولی</t>
  </si>
  <si>
    <t>پذیرایی : شربت و شیرینی 
شام : برنج و گوشت</t>
  </si>
  <si>
    <t>خانم :  -داداشی - قربانی
آقای : رضایی - دویلان</t>
  </si>
  <si>
    <t xml:space="preserve">همکاران هر مرکز و تعدادی از هنرجویان نیز حضور و مشارکت داشتند </t>
  </si>
  <si>
    <t xml:space="preserve">پذیرایی : شربت و شیرینی 
شام : خورشت قیمه </t>
  </si>
  <si>
    <t>ناهار</t>
  </si>
  <si>
    <t xml:space="preserve">بلیط رفت و برگشت </t>
  </si>
  <si>
    <t xml:space="preserve">پذیرایی : شربت شیرنی 
ناهار : خورشت قیمه 
</t>
  </si>
  <si>
    <t>200 عدد در روستا و خانه مهر و تیمارستان توزیع شد</t>
  </si>
  <si>
    <t>میزان اطعام و احسان</t>
  </si>
  <si>
    <t>تقویم موسسه یادبود داده شد .
تزیین شده</t>
  </si>
  <si>
    <t xml:space="preserve">پذیرایی : شربت و شیرینی 
شام : برنج و گوشت
</t>
  </si>
  <si>
    <t>50  پرس به روستای محل پخت توزیع شد</t>
  </si>
  <si>
    <t xml:space="preserve">خانم معافی خانم شالباف </t>
  </si>
  <si>
    <t xml:space="preserve">  بانوان  زینب یزدانی - زهرا یزدچی -کمیلیان - ابراهیمی و دکتر کمن</t>
  </si>
  <si>
    <t>خانم طاهری نژاد</t>
  </si>
  <si>
    <t xml:space="preserve">خانم شالباف ، قایمی ، وحیدی پور ، کتابچی ،  آقایان:
طاهری نژاد- ارجمندی -منوچهری </t>
  </si>
  <si>
    <t xml:space="preserve">همراهان 6 نفر </t>
  </si>
  <si>
    <t>100 عدد در رمشک توزیع شد</t>
  </si>
  <si>
    <t xml:space="preserve">پذیرایی : شربت شیرنی 
شام : خورشت قیمه 
</t>
  </si>
  <si>
    <t>20  پرس به روستای محل پخت توزیع شد</t>
  </si>
  <si>
    <t>جمع هزینه های بلیط رفت و برگشت</t>
  </si>
  <si>
    <t>هزینه برگزاری جشن های غدیر</t>
  </si>
  <si>
    <t>7 محل برگزاری</t>
  </si>
  <si>
    <t>بلیط های رفت و برگشت</t>
  </si>
  <si>
    <t>13 نفر</t>
  </si>
  <si>
    <t>137 میلیون تومان</t>
  </si>
  <si>
    <t xml:space="preserve">حمایت خیرین </t>
  </si>
  <si>
    <t>حاج آقای شیرازی</t>
  </si>
  <si>
    <t>آقای رسولیان</t>
  </si>
  <si>
    <t>واریز شده است</t>
  </si>
  <si>
    <t>پیگیری</t>
  </si>
  <si>
    <t>پنل خیرین</t>
  </si>
  <si>
    <t>حاج آقای اسماعیلی</t>
  </si>
  <si>
    <t>حاج خانم طاهری نژاد</t>
  </si>
  <si>
    <t>کسری</t>
  </si>
  <si>
    <t>هزینه هر پرس</t>
  </si>
  <si>
    <t>سرانه نفر هر جایزه</t>
  </si>
  <si>
    <t>سهم ایاب ذهاب</t>
  </si>
  <si>
    <t>مدیر برنامه</t>
  </si>
  <si>
    <t>خانم معافی</t>
  </si>
  <si>
    <t>خانم شالباف</t>
  </si>
  <si>
    <t>رضایی</t>
  </si>
  <si>
    <t xml:space="preserve">هنرستان علی و زهرا </t>
  </si>
  <si>
    <t>نفر</t>
  </si>
  <si>
    <t>هزینه خرید بلیط مطرح شود</t>
  </si>
  <si>
    <t>توضیح بلیط</t>
  </si>
  <si>
    <t>همکاران ماموریت نگرفتند
صبحانه ناهار متقبل همکار</t>
  </si>
  <si>
    <t xml:space="preserve">خرید هدایا متمرکز گردد
خیرین جوان 
همکاران مدارس حضورشان پررنگ مخصوصا پرورشی
حضور هنرجو و فارغ التحصیل </t>
  </si>
  <si>
    <t>سرانه نفر  جایزه</t>
  </si>
  <si>
    <t>سرانه هزینه هر پرس</t>
  </si>
  <si>
    <t>حق ماموریت</t>
  </si>
  <si>
    <t>سرانه صبحانه ناهار (روزانه)</t>
  </si>
  <si>
    <t>حق ماموریت(نفر روزانه)</t>
  </si>
  <si>
    <t>average</t>
  </si>
  <si>
    <t xml:space="preserve">7 محل </t>
  </si>
  <si>
    <t>خرید هدایا به صورت متمرکز صورت پذیرد</t>
  </si>
  <si>
    <t>خیرین جوان حتمن حضور داشته باشند</t>
  </si>
  <si>
    <t>نکات قابل توجه:</t>
  </si>
  <si>
    <r>
      <t xml:space="preserve">هزینه های سفر 
</t>
    </r>
    <r>
      <rPr>
        <sz val="9"/>
        <color theme="1"/>
        <rFont val="Calibri"/>
        <family val="2"/>
        <scheme val="minor"/>
      </rPr>
      <t>( بلیط های رفت و برگشت - صبحانه - ناهار - حق ماموریت)</t>
    </r>
  </si>
  <si>
    <t>حق ماموریت همکاران</t>
  </si>
  <si>
    <t>پذیرایی صبحانه ناهار</t>
  </si>
  <si>
    <t>تامین از عید قربان</t>
  </si>
  <si>
    <t>تامین گوشت قرمز</t>
  </si>
  <si>
    <t>عدم درخواست همکاران</t>
  </si>
  <si>
    <t>همکاران بر عهده گرفتند</t>
  </si>
  <si>
    <t xml:space="preserve">مجموع </t>
  </si>
  <si>
    <t>جمع بندی نهایی</t>
  </si>
  <si>
    <t>هزینه های جشن و سفر</t>
  </si>
  <si>
    <t>حمایت خیرین</t>
  </si>
  <si>
    <t>مانده</t>
  </si>
  <si>
    <t>تکمیلی</t>
  </si>
  <si>
    <t>رابطین مرکز</t>
  </si>
  <si>
    <t>خانم نعمتی</t>
  </si>
  <si>
    <t>آقای چراغی</t>
  </si>
  <si>
    <t>آقای رییسی</t>
  </si>
  <si>
    <t>خانم شمبویی</t>
  </si>
  <si>
    <t>آقای فلاح</t>
  </si>
  <si>
    <t>خانم مکسایی</t>
  </si>
  <si>
    <t xml:space="preserve">تامین </t>
  </si>
  <si>
    <t>سرانه بلیط هر نفر
(رفت و برگشت)</t>
  </si>
  <si>
    <t>برگزاری جشن های غدیر 1404</t>
  </si>
  <si>
    <t>جمع کل پذیرایی(صبحانه ناهار)</t>
  </si>
  <si>
    <t>ناهار  وشام</t>
  </si>
  <si>
    <t>مرکز فنی حرفه ای</t>
  </si>
  <si>
    <t>پانتومیم گروه های سه نفره 
باد کردن بادکنک بنده آنکه زودتر بترکاند</t>
  </si>
  <si>
    <t xml:space="preserve">رودبار جنوب
  </t>
  </si>
  <si>
    <t>روستای حاجی اباد</t>
  </si>
  <si>
    <t>گوشت عید قربان</t>
  </si>
  <si>
    <t>روستای حاجی آباد</t>
  </si>
  <si>
    <t xml:space="preserve">خودرو موسسه </t>
  </si>
  <si>
    <t>8 نفر</t>
  </si>
  <si>
    <t>انجام شد</t>
  </si>
  <si>
    <t>عدم حضور</t>
  </si>
  <si>
    <t>ایام امتحانات دانشگاه</t>
  </si>
  <si>
    <t>برگزاری جشن های غدیر 1405</t>
  </si>
  <si>
    <t xml:space="preserve">نام همکاران (آقایان-بانوان) </t>
  </si>
  <si>
    <t>شالباف - قایمی - صفری- مطهری</t>
  </si>
  <si>
    <t>فروزنده - صادقی
مقدم -کتابچی 
همکاران قزوین 4 نفر</t>
  </si>
  <si>
    <t>رضایی - دویلان -شهسواری - قدیرلی</t>
  </si>
  <si>
    <t>وسیله ایاب ذهاب</t>
  </si>
  <si>
    <t>قطار</t>
  </si>
  <si>
    <t>اتوبوس</t>
  </si>
  <si>
    <t xml:space="preserve">هوایی </t>
  </si>
  <si>
    <t>هزینه بلیط رفت و برگشت
هر فرد</t>
  </si>
  <si>
    <t>جمع کل برای هر فرد</t>
  </si>
  <si>
    <t>جمع کل همراهان</t>
  </si>
  <si>
    <t>7 میلیون تومان</t>
  </si>
  <si>
    <t>22 میلیون تومان</t>
  </si>
  <si>
    <t>16 نفر - 5 روز</t>
  </si>
  <si>
    <t>حق ماموریت میانگین هر روز 600 هزار تومان</t>
  </si>
  <si>
    <t>48میلیون تومان</t>
  </si>
  <si>
    <t>هزینه های سال 1405</t>
  </si>
  <si>
    <t xml:space="preserve">برگزاری جشن ها </t>
  </si>
  <si>
    <t>جمع کل (تومان)</t>
  </si>
  <si>
    <t>هزینه حضور همکاران
(با حق ماموریت)</t>
  </si>
  <si>
    <t>گزارش فوتبال بدون صدا - پانتومیم
 جایزه برای فرد منتخب</t>
  </si>
  <si>
    <t>آقای فروزنده - خانم مقدم</t>
  </si>
  <si>
    <t>هنرستان مبین افلاک</t>
  </si>
  <si>
    <t>مسجد امیرالمومنین ع</t>
  </si>
  <si>
    <t>خانم امرایی</t>
  </si>
  <si>
    <t>آقای فروزنده 
بانوان  - مقدم -کتابچی
3 همکار از قزوین</t>
  </si>
  <si>
    <t>آقایان: دویلان ،شهسواری ،  قدیرلی ، رضایی</t>
  </si>
  <si>
    <t>رفت 
برگشت زمینی و قطار</t>
  </si>
  <si>
    <t>عید قربان</t>
  </si>
  <si>
    <t>عید غدیر</t>
  </si>
  <si>
    <t xml:space="preserve">از هر مرکزی همکاران حضور داشته باشند </t>
  </si>
  <si>
    <t>خانم شالباف -خانم صفدری -خانم صفری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</si>
</sst>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right"/>
    </xf>
  </cellStyleXfs>
  <cellXfs count="17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readingOrder="2"/>
    </xf>
    <xf numFmtId="3" fontId="0" fillId="0" borderId="1" xfId="0" applyNumberFormat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6" borderId="1" xfId="0" applyFill="1" applyBorder="1" applyAlignment="1">
      <alignment horizontal="center" vertical="center" readingOrder="2"/>
    </xf>
    <xf numFmtId="0" fontId="0" fillId="7" borderId="1" xfId="0" applyFill="1" applyBorder="1" applyAlignment="1">
      <alignment horizontal="center" vertical="center" readingOrder="2"/>
    </xf>
    <xf numFmtId="0" fontId="0" fillId="8" borderId="1" xfId="0" applyFill="1" applyBorder="1" applyAlignment="1">
      <alignment horizontal="center" vertical="center" readingOrder="2"/>
    </xf>
    <xf numFmtId="0" fontId="0" fillId="0" borderId="0" xfId="0" applyAlignment="1">
      <alignment horizontal="center" vertical="center" wrapText="1" readingOrder="2"/>
    </xf>
    <xf numFmtId="0" fontId="0" fillId="2" borderId="1" xfId="0" applyFill="1" applyBorder="1" applyAlignment="1">
      <alignment horizontal="center" vertical="center" wrapText="1" readingOrder="2"/>
    </xf>
    <xf numFmtId="0" fontId="0" fillId="3" borderId="1" xfId="0" applyFill="1" applyBorder="1" applyAlignment="1">
      <alignment horizontal="center" vertical="center" wrapText="1" readingOrder="2"/>
    </xf>
    <xf numFmtId="0" fontId="0" fillId="8" borderId="1" xfId="0" applyFill="1" applyBorder="1" applyAlignment="1">
      <alignment horizontal="center" vertical="center" wrapText="1" readingOrder="2"/>
    </xf>
    <xf numFmtId="3" fontId="0" fillId="5" borderId="11" xfId="0" applyNumberFormat="1" applyFill="1" applyBorder="1" applyAlignment="1">
      <alignment horizontal="center" vertical="center"/>
    </xf>
    <xf numFmtId="3" fontId="0" fillId="5" borderId="13" xfId="0" applyNumberFormat="1" applyFill="1" applyBorder="1" applyAlignment="1">
      <alignment horizontal="center" vertical="center"/>
    </xf>
    <xf numFmtId="3" fontId="0" fillId="5" borderId="12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readingOrder="2"/>
    </xf>
    <xf numFmtId="3" fontId="0" fillId="5" borderId="1" xfId="0" applyNumberFormat="1" applyFill="1" applyBorder="1" applyAlignment="1">
      <alignment horizontal="center" vertical="center" wrapText="1" readingOrder="2"/>
    </xf>
    <xf numFmtId="3" fontId="0" fillId="3" borderId="1" xfId="0" applyNumberFormat="1" applyFill="1" applyBorder="1" applyAlignment="1">
      <alignment horizontal="center" vertical="center" wrapText="1" readingOrder="2"/>
    </xf>
    <xf numFmtId="3" fontId="0" fillId="4" borderId="1" xfId="0" applyNumberFormat="1" applyFill="1" applyBorder="1" applyAlignment="1">
      <alignment horizontal="center" vertical="center" wrapText="1" readingOrder="2"/>
    </xf>
    <xf numFmtId="3" fontId="0" fillId="0" borderId="0" xfId="0" applyNumberFormat="1" applyAlignment="1">
      <alignment horizontal="center" vertical="center" wrapText="1" readingOrder="2"/>
    </xf>
    <xf numFmtId="3" fontId="0" fillId="5" borderId="1" xfId="0" applyNumberFormat="1" applyFill="1" applyBorder="1" applyAlignment="1">
      <alignment vertical="center"/>
    </xf>
    <xf numFmtId="3" fontId="0" fillId="0" borderId="1" xfId="0" applyNumberFormat="1" applyBorder="1" applyAlignment="1">
      <alignment horizontal="center" vertical="center" wrapText="1" readingOrder="2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0" fillId="3" borderId="13" xfId="0" applyNumberFormat="1" applyFill="1" applyBorder="1" applyAlignment="1">
      <alignment horizontal="center" vertical="center"/>
    </xf>
    <xf numFmtId="3" fontId="0" fillId="3" borderId="13" xfId="0" applyNumberForma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3" fontId="0" fillId="0" borderId="0" xfId="0" applyNumberFormat="1"/>
    <xf numFmtId="3" fontId="0" fillId="10" borderId="1" xfId="0" applyNumberFormat="1" applyFill="1" applyBorder="1" applyAlignment="1">
      <alignment horizontal="center" vertical="center" wrapText="1"/>
    </xf>
    <xf numFmtId="3" fontId="0" fillId="11" borderId="1" xfId="0" applyNumberForma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/>
    </xf>
    <xf numFmtId="3" fontId="0" fillId="12" borderId="1" xfId="0" applyNumberForma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readingOrder="2"/>
    </xf>
    <xf numFmtId="3" fontId="0" fillId="7" borderId="1" xfId="0" applyNumberFormat="1" applyFill="1" applyBorder="1" applyAlignment="1">
      <alignment horizontal="center" vertical="center" wrapText="1" readingOrder="2"/>
    </xf>
    <xf numFmtId="3" fontId="0" fillId="7" borderId="1" xfId="0" applyNumberFormat="1" applyFill="1" applyBorder="1" applyAlignment="1">
      <alignment horizontal="center" vertical="center" readingOrder="2"/>
    </xf>
    <xf numFmtId="3" fontId="0" fillId="7" borderId="1" xfId="0" applyNumberFormat="1" applyFill="1" applyBorder="1" applyAlignment="1">
      <alignment horizontal="center" vertical="center"/>
    </xf>
    <xf numFmtId="3" fontId="0" fillId="13" borderId="0" xfId="0" applyNumberFormat="1" applyFill="1" applyAlignment="1">
      <alignment horizontal="center" vertical="center" wrapText="1" readingOrder="2"/>
    </xf>
    <xf numFmtId="3" fontId="4" fillId="12" borderId="1" xfId="0" applyNumberFormat="1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3" fontId="0" fillId="15" borderId="1" xfId="0" applyNumberFormat="1" applyFill="1" applyBorder="1" applyAlignment="1">
      <alignment horizontal="center" vertical="center" wrapText="1" readingOrder="2"/>
    </xf>
    <xf numFmtId="3" fontId="0" fillId="15" borderId="1" xfId="0" applyNumberFormat="1" applyFill="1" applyBorder="1" applyAlignment="1">
      <alignment horizontal="center" vertical="center"/>
    </xf>
    <xf numFmtId="3" fontId="5" fillId="15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 wrapText="1" readingOrder="2"/>
    </xf>
    <xf numFmtId="3" fontId="0" fillId="12" borderId="1" xfId="0" applyNumberFormat="1" applyFill="1" applyBorder="1" applyAlignment="1">
      <alignment horizontal="center" vertical="center" wrapText="1" readingOrder="2"/>
    </xf>
    <xf numFmtId="3" fontId="0" fillId="15" borderId="11" xfId="0" applyNumberFormat="1" applyFill="1" applyBorder="1" applyAlignment="1">
      <alignment horizontal="center" vertical="center" wrapText="1" readingOrder="2"/>
    </xf>
    <xf numFmtId="3" fontId="5" fillId="15" borderId="11" xfId="0" applyNumberFormat="1" applyFont="1" applyFill="1" applyBorder="1" applyAlignment="1">
      <alignment horizontal="center" vertical="center"/>
    </xf>
    <xf numFmtId="3" fontId="0" fillId="15" borderId="11" xfId="0" applyNumberFormat="1" applyFill="1" applyBorder="1" applyAlignment="1">
      <alignment horizontal="center" vertical="center"/>
    </xf>
    <xf numFmtId="3" fontId="0" fillId="12" borderId="13" xfId="0" applyNumberFormat="1" applyFill="1" applyBorder="1" applyAlignment="1">
      <alignment horizontal="center" vertical="center"/>
    </xf>
    <xf numFmtId="0" fontId="3" fillId="15" borderId="12" xfId="0" applyFont="1" applyFill="1" applyBorder="1" applyAlignment="1">
      <alignment horizontal="center" vertical="center"/>
    </xf>
    <xf numFmtId="3" fontId="3" fillId="15" borderId="12" xfId="0" applyNumberFormat="1" applyFont="1" applyFill="1" applyBorder="1" applyAlignment="1">
      <alignment horizontal="center" vertical="center"/>
    </xf>
    <xf numFmtId="3" fontId="4" fillId="12" borderId="1" xfId="0" applyNumberFormat="1" applyFont="1" applyFill="1" applyBorder="1" applyAlignment="1">
      <alignment horizontal="center" vertical="center" wrapText="1" readingOrder="2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 readingOrder="2"/>
    </xf>
    <xf numFmtId="3" fontId="0" fillId="14" borderId="2" xfId="0" applyNumberFormat="1" applyFill="1" applyBorder="1" applyAlignment="1">
      <alignment horizontal="center" vertical="center"/>
    </xf>
    <xf numFmtId="3" fontId="0" fillId="14" borderId="4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 wrapText="1" readingOrder="2"/>
    </xf>
    <xf numFmtId="3" fontId="0" fillId="0" borderId="1" xfId="0" applyNumberFormat="1" applyBorder="1" applyAlignment="1">
      <alignment horizontal="right" vertical="center" readingOrder="2"/>
    </xf>
    <xf numFmtId="3" fontId="3" fillId="16" borderId="2" xfId="0" applyNumberFormat="1" applyFont="1" applyFill="1" applyBorder="1" applyAlignment="1">
      <alignment horizontal="center" vertical="center"/>
    </xf>
    <xf numFmtId="3" fontId="3" fillId="16" borderId="3" xfId="0" applyNumberFormat="1" applyFont="1" applyFill="1" applyBorder="1" applyAlignment="1">
      <alignment horizontal="center" vertical="center"/>
    </xf>
    <xf numFmtId="3" fontId="3" fillId="16" borderId="4" xfId="0" applyNumberFormat="1" applyFont="1" applyFill="1" applyBorder="1" applyAlignment="1">
      <alignment horizontal="center" vertical="center"/>
    </xf>
    <xf numFmtId="3" fontId="0" fillId="9" borderId="2" xfId="0" applyNumberFormat="1" applyFill="1" applyBorder="1" applyAlignment="1">
      <alignment horizontal="center" vertical="center"/>
    </xf>
    <xf numFmtId="3" fontId="0" fillId="9" borderId="4" xfId="0" applyNumberFormat="1" applyFill="1" applyBorder="1" applyAlignment="1">
      <alignment horizontal="center" vertical="center"/>
    </xf>
    <xf numFmtId="3" fontId="0" fillId="9" borderId="2" xfId="0" applyNumberFormat="1" applyFill="1" applyBorder="1" applyAlignment="1">
      <alignment horizontal="center" vertical="center" wrapText="1"/>
    </xf>
    <xf numFmtId="3" fontId="0" fillId="9" borderId="4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5" borderId="11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3" fontId="0" fillId="12" borderId="2" xfId="0" applyNumberFormat="1" applyFill="1" applyBorder="1" applyAlignment="1">
      <alignment horizontal="center" vertical="center"/>
    </xf>
    <xf numFmtId="3" fontId="0" fillId="12" borderId="3" xfId="0" applyNumberFormat="1" applyFill="1" applyBorder="1" applyAlignment="1">
      <alignment horizontal="center" vertical="center"/>
    </xf>
    <xf numFmtId="3" fontId="0" fillId="12" borderId="4" xfId="0" applyNumberFormat="1" applyFill="1" applyBorder="1" applyAlignment="1">
      <alignment horizontal="center" vertical="center"/>
    </xf>
    <xf numFmtId="3" fontId="0" fillId="5" borderId="13" xfId="0" applyNumberFormat="1" applyFill="1" applyBorder="1" applyAlignment="1">
      <alignment horizontal="center" vertical="center"/>
    </xf>
    <xf numFmtId="3" fontId="0" fillId="5" borderId="12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3" fontId="0" fillId="5" borderId="11" xfId="0" applyNumberFormat="1" applyFill="1" applyBorder="1" applyAlignment="1">
      <alignment horizontal="center" vertical="center" wrapText="1" readingOrder="2"/>
    </xf>
    <xf numFmtId="3" fontId="0" fillId="5" borderId="13" xfId="0" applyNumberFormat="1" applyFill="1" applyBorder="1" applyAlignment="1">
      <alignment horizontal="center" vertical="center" wrapText="1" readingOrder="2"/>
    </xf>
    <xf numFmtId="3" fontId="0" fillId="5" borderId="12" xfId="0" applyNumberFormat="1" applyFill="1" applyBorder="1" applyAlignment="1">
      <alignment horizontal="center" vertical="center" wrapText="1" readingOrder="2"/>
    </xf>
    <xf numFmtId="3" fontId="0" fillId="4" borderId="11" xfId="0" applyNumberFormat="1" applyFill="1" applyBorder="1" applyAlignment="1">
      <alignment horizontal="center" vertical="center"/>
    </xf>
    <xf numFmtId="3" fontId="0" fillId="4" borderId="13" xfId="0" applyNumberFormat="1" applyFill="1" applyBorder="1" applyAlignment="1">
      <alignment horizontal="center" vertical="center"/>
    </xf>
    <xf numFmtId="3" fontId="0" fillId="4" borderId="12" xfId="0" applyNumberFormat="1" applyFill="1" applyBorder="1" applyAlignment="1">
      <alignment horizontal="center" vertical="center"/>
    </xf>
    <xf numFmtId="3" fontId="0" fillId="11" borderId="11" xfId="0" applyNumberFormat="1" applyFill="1" applyBorder="1" applyAlignment="1">
      <alignment horizontal="center" vertical="center"/>
    </xf>
    <xf numFmtId="3" fontId="0" fillId="11" borderId="13" xfId="0" applyNumberFormat="1" applyFill="1" applyBorder="1" applyAlignment="1">
      <alignment horizontal="center" vertical="center"/>
    </xf>
    <xf numFmtId="3" fontId="0" fillId="11" borderId="1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5" borderId="11" xfId="0" applyNumberFormat="1" applyFill="1" applyBorder="1" applyAlignment="1">
      <alignment horizontal="center" vertical="center" wrapText="1"/>
    </xf>
    <xf numFmtId="3" fontId="0" fillId="5" borderId="13" xfId="0" applyNumberFormat="1" applyFill="1" applyBorder="1" applyAlignment="1">
      <alignment horizontal="center" vertical="center" wrapText="1"/>
    </xf>
    <xf numFmtId="3" fontId="0" fillId="5" borderId="12" xfId="0" applyNumberForma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3" fontId="0" fillId="4" borderId="11" xfId="0" applyNumberFormat="1" applyFill="1" applyBorder="1" applyAlignment="1">
      <alignment horizontal="center" vertical="center" wrapText="1" readingOrder="2"/>
    </xf>
    <xf numFmtId="3" fontId="0" fillId="4" borderId="13" xfId="0" applyNumberFormat="1" applyFill="1" applyBorder="1" applyAlignment="1">
      <alignment horizontal="center" vertical="center" wrapText="1" readingOrder="2"/>
    </xf>
    <xf numFmtId="3" fontId="0" fillId="4" borderId="12" xfId="0" applyNumberFormat="1" applyFill="1" applyBorder="1" applyAlignment="1">
      <alignment horizontal="center" vertical="center" wrapText="1" readingOrder="2"/>
    </xf>
    <xf numFmtId="3" fontId="0" fillId="4" borderId="11" xfId="0" applyNumberFormat="1" applyFill="1" applyBorder="1" applyAlignment="1">
      <alignment horizontal="center" vertical="center" wrapText="1"/>
    </xf>
    <xf numFmtId="3" fontId="0" fillId="4" borderId="13" xfId="0" applyNumberFormat="1" applyFill="1" applyBorder="1" applyAlignment="1">
      <alignment horizontal="center" vertical="center" wrapText="1"/>
    </xf>
    <xf numFmtId="3" fontId="0" fillId="4" borderId="12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3" fontId="3" fillId="15" borderId="2" xfId="0" applyNumberFormat="1" applyFont="1" applyFill="1" applyBorder="1" applyAlignment="1">
      <alignment horizontal="center" vertical="center" wrapText="1" readingOrder="2"/>
    </xf>
    <xf numFmtId="3" fontId="3" fillId="15" borderId="3" xfId="0" applyNumberFormat="1" applyFont="1" applyFill="1" applyBorder="1" applyAlignment="1">
      <alignment horizontal="center" vertical="center" wrapText="1" readingOrder="2"/>
    </xf>
    <xf numFmtId="3" fontId="3" fillId="15" borderId="4" xfId="0" applyNumberFormat="1" applyFont="1" applyFill="1" applyBorder="1" applyAlignment="1">
      <alignment horizontal="center" vertical="center" wrapText="1" readingOrder="2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7" borderId="2" xfId="0" applyNumberFormat="1" applyFill="1" applyBorder="1" applyAlignment="1">
      <alignment horizontal="center" vertical="center" wrapText="1"/>
    </xf>
    <xf numFmtId="3" fontId="0" fillId="7" borderId="4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 readingOrder="2"/>
    </xf>
    <xf numFmtId="3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readingOrder="2"/>
    </xf>
    <xf numFmtId="0" fontId="0" fillId="8" borderId="11" xfId="0" applyFill="1" applyBorder="1" applyAlignment="1">
      <alignment horizontal="center" vertical="center" readingOrder="2"/>
    </xf>
    <xf numFmtId="0" fontId="0" fillId="8" borderId="12" xfId="0" applyFill="1" applyBorder="1" applyAlignment="1">
      <alignment horizontal="center" vertical="center" readingOrder="2"/>
    </xf>
    <xf numFmtId="0" fontId="0" fillId="7" borderId="11" xfId="0" applyFill="1" applyBorder="1" applyAlignment="1">
      <alignment horizontal="center" vertical="center" readingOrder="2"/>
    </xf>
    <xf numFmtId="0" fontId="0" fillId="7" borderId="12" xfId="0" applyFill="1" applyBorder="1" applyAlignment="1">
      <alignment horizontal="center" vertical="center" readingOrder="2"/>
    </xf>
    <xf numFmtId="0" fontId="0" fillId="2" borderId="1" xfId="0" applyFill="1" applyBorder="1" applyAlignment="1">
      <alignment horizontal="center" vertical="center" wrapText="1" readingOrder="2"/>
    </xf>
  </cellXfs>
  <cellStyles count="2">
    <cellStyle name="Normal" xfId="0" builtinId="0"/>
    <cellStyle name="Normal 2" xfId="1" xr:uid="{F0AA6AC0-0E39-422D-8730-2E91B33667DC}"/>
  </cellStyles>
  <dxfs count="0"/>
  <tableStyles count="0" defaultTableStyle="TableStyleMedium2" defaultPivotStyle="PivotStyleLight16"/>
  <colors>
    <mruColors>
      <color rgb="FFFF66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265A-7FFD-409B-B9B9-83C0D80C6CB7}">
  <dimension ref="A4:T50"/>
  <sheetViews>
    <sheetView rightToLeft="1" tabSelected="1" topLeftCell="B37" zoomScale="80" zoomScaleNormal="80" workbookViewId="0">
      <selection activeCell="H49" sqref="H49"/>
    </sheetView>
  </sheetViews>
  <sheetFormatPr defaultColWidth="8.88671875" defaultRowHeight="14.4" x14ac:dyDescent="0.3"/>
  <cols>
    <col min="1" max="2" width="8.88671875" style="2"/>
    <col min="3" max="3" width="5.6640625" style="2" customWidth="1"/>
    <col min="4" max="4" width="11.5546875" style="2" customWidth="1"/>
    <col min="5" max="5" width="11.21875" style="2" customWidth="1"/>
    <col min="6" max="6" width="15.109375" style="2" customWidth="1"/>
    <col min="7" max="7" width="21.109375" style="4" customWidth="1"/>
    <col min="8" max="8" width="9.21875" style="2" customWidth="1"/>
    <col min="9" max="9" width="21.21875" style="57" customWidth="1"/>
    <col min="10" max="10" width="16.33203125" style="3" customWidth="1"/>
    <col min="11" max="11" width="19.77734375" style="3" customWidth="1"/>
    <col min="12" max="12" width="15.44140625" style="3" customWidth="1"/>
    <col min="13" max="13" width="13.77734375" style="3" customWidth="1"/>
    <col min="14" max="14" width="15.44140625" style="3" customWidth="1"/>
    <col min="15" max="15" width="15.21875" style="2" customWidth="1"/>
    <col min="16" max="16" width="14.109375" style="2" customWidth="1"/>
    <col min="17" max="17" width="16" style="3" customWidth="1"/>
    <col min="18" max="19" width="10.44140625" style="3" customWidth="1"/>
    <col min="20" max="16384" width="8.88671875" style="2"/>
  </cols>
  <sheetData>
    <row r="4" spans="3:19" ht="33.6" customHeight="1" x14ac:dyDescent="0.3">
      <c r="C4" s="139" t="s">
        <v>182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3:19" ht="28.8" x14ac:dyDescent="0.3">
      <c r="C5" s="5" t="s">
        <v>1</v>
      </c>
      <c r="D5" s="5" t="s">
        <v>2</v>
      </c>
      <c r="E5" s="5" t="s">
        <v>3</v>
      </c>
      <c r="F5" s="5" t="s">
        <v>140</v>
      </c>
      <c r="G5" s="6" t="s">
        <v>4</v>
      </c>
      <c r="H5" s="5" t="s">
        <v>5</v>
      </c>
      <c r="I5" s="30" t="s">
        <v>189</v>
      </c>
      <c r="J5" s="7" t="s">
        <v>99</v>
      </c>
      <c r="K5" s="7" t="s">
        <v>100</v>
      </c>
      <c r="L5" s="7" t="s">
        <v>39</v>
      </c>
      <c r="M5" s="7" t="s">
        <v>8</v>
      </c>
      <c r="N5" s="7" t="s">
        <v>172</v>
      </c>
      <c r="O5" s="8" t="s">
        <v>29</v>
      </c>
      <c r="P5" s="5" t="s">
        <v>12</v>
      </c>
      <c r="Q5" s="42" t="s">
        <v>151</v>
      </c>
      <c r="R5" s="42" t="s">
        <v>150</v>
      </c>
      <c r="S5" s="42" t="s">
        <v>139</v>
      </c>
    </row>
    <row r="6" spans="3:19" ht="69.599999999999994" customHeight="1" x14ac:dyDescent="0.3">
      <c r="C6" s="9">
        <v>1</v>
      </c>
      <c r="D6" s="9" t="s">
        <v>9</v>
      </c>
      <c r="E6" s="9" t="s">
        <v>10</v>
      </c>
      <c r="F6" s="9" t="s">
        <v>142</v>
      </c>
      <c r="G6" s="10" t="s">
        <v>11</v>
      </c>
      <c r="H6" s="9">
        <v>150</v>
      </c>
      <c r="I6" s="31">
        <v>0</v>
      </c>
      <c r="J6" s="11">
        <v>370000000</v>
      </c>
      <c r="K6" s="14" t="s">
        <v>108</v>
      </c>
      <c r="L6" s="11">
        <v>15000000</v>
      </c>
      <c r="M6" s="11">
        <v>0</v>
      </c>
      <c r="N6" s="14"/>
      <c r="O6" s="11">
        <v>80000000</v>
      </c>
      <c r="P6" s="11">
        <f>O6+L6+J6+I6</f>
        <v>465000000</v>
      </c>
      <c r="Q6" s="43">
        <f>(J6+I6)/H6</f>
        <v>2466666.6666666665</v>
      </c>
      <c r="R6" s="43">
        <f>L6/H6</f>
        <v>100000</v>
      </c>
      <c r="S6" s="43"/>
    </row>
    <row r="7" spans="3:19" ht="39" customHeight="1" x14ac:dyDescent="0.3">
      <c r="C7" s="9">
        <v>2</v>
      </c>
      <c r="D7" s="9" t="s">
        <v>13</v>
      </c>
      <c r="E7" s="9" t="s">
        <v>14</v>
      </c>
      <c r="F7" s="10" t="s">
        <v>218</v>
      </c>
      <c r="G7" s="10" t="s">
        <v>219</v>
      </c>
      <c r="H7" s="9">
        <v>150</v>
      </c>
      <c r="I7" s="31">
        <v>300000000</v>
      </c>
      <c r="J7" s="11">
        <v>290000000</v>
      </c>
      <c r="K7" s="14" t="s">
        <v>108</v>
      </c>
      <c r="L7" s="11">
        <v>15000000</v>
      </c>
      <c r="M7" s="11">
        <v>0</v>
      </c>
      <c r="N7" s="11"/>
      <c r="O7" s="11">
        <v>0</v>
      </c>
      <c r="P7" s="11">
        <f t="shared" ref="P7:P12" si="0">O7+L7+J7+I7</f>
        <v>605000000</v>
      </c>
      <c r="Q7" s="43">
        <f t="shared" ref="Q7:Q12" si="1">(J7+I7)/H7</f>
        <v>3933333.3333333335</v>
      </c>
      <c r="R7" s="43">
        <f>L7/H7</f>
        <v>100000</v>
      </c>
      <c r="S7" s="43"/>
    </row>
    <row r="8" spans="3:19" ht="39" customHeight="1" x14ac:dyDescent="0.3">
      <c r="C8" s="9">
        <v>3</v>
      </c>
      <c r="D8" s="9" t="s">
        <v>16</v>
      </c>
      <c r="E8" s="9" t="s">
        <v>17</v>
      </c>
      <c r="F8" s="10" t="s">
        <v>218</v>
      </c>
      <c r="G8" s="10" t="s">
        <v>220</v>
      </c>
      <c r="H8" s="9">
        <v>150</v>
      </c>
      <c r="I8" s="31">
        <v>300000000</v>
      </c>
      <c r="J8" s="11">
        <v>290000000</v>
      </c>
      <c r="K8" s="14" t="s">
        <v>108</v>
      </c>
      <c r="L8" s="11">
        <v>15000000</v>
      </c>
      <c r="M8" s="11">
        <v>0</v>
      </c>
      <c r="N8" s="11"/>
      <c r="O8" s="11">
        <v>0</v>
      </c>
      <c r="P8" s="11">
        <f t="shared" si="0"/>
        <v>605000000</v>
      </c>
      <c r="Q8" s="43">
        <f t="shared" si="1"/>
        <v>3933333.3333333335</v>
      </c>
      <c r="R8" s="43">
        <f>L8/H8</f>
        <v>100000</v>
      </c>
      <c r="S8" s="43"/>
    </row>
    <row r="9" spans="3:19" ht="39" customHeight="1" x14ac:dyDescent="0.3">
      <c r="C9" s="9">
        <v>4</v>
      </c>
      <c r="D9" s="9" t="s">
        <v>19</v>
      </c>
      <c r="E9" s="9" t="s">
        <v>22</v>
      </c>
      <c r="F9" s="9" t="s">
        <v>143</v>
      </c>
      <c r="G9" s="10" t="s">
        <v>23</v>
      </c>
      <c r="H9" s="9">
        <v>700</v>
      </c>
      <c r="I9" s="31">
        <v>1000000000</v>
      </c>
      <c r="J9" s="11">
        <v>880000000</v>
      </c>
      <c r="K9" s="14" t="s">
        <v>108</v>
      </c>
      <c r="L9" s="11">
        <v>20000000</v>
      </c>
      <c r="M9" s="11">
        <v>0</v>
      </c>
      <c r="N9" s="11"/>
      <c r="O9" s="11">
        <v>52500000</v>
      </c>
      <c r="P9" s="11">
        <f t="shared" si="0"/>
        <v>1952500000</v>
      </c>
      <c r="Q9" s="43">
        <f t="shared" si="1"/>
        <v>2685714.2857142859</v>
      </c>
      <c r="R9" s="43">
        <f t="shared" ref="R9:R12" si="2">L9/H9</f>
        <v>28571.428571428572</v>
      </c>
      <c r="S9" s="43"/>
    </row>
    <row r="10" spans="3:19" ht="39" customHeight="1" x14ac:dyDescent="0.3">
      <c r="C10" s="9">
        <v>5</v>
      </c>
      <c r="D10" s="9" t="s">
        <v>20</v>
      </c>
      <c r="E10" s="10" t="s">
        <v>187</v>
      </c>
      <c r="F10" s="9" t="s">
        <v>143</v>
      </c>
      <c r="G10" s="10" t="s">
        <v>188</v>
      </c>
      <c r="H10" s="9">
        <v>1000</v>
      </c>
      <c r="I10" s="31">
        <v>1200000000</v>
      </c>
      <c r="J10" s="11">
        <v>710000000</v>
      </c>
      <c r="K10" s="14" t="s">
        <v>108</v>
      </c>
      <c r="L10" s="11">
        <v>20000000</v>
      </c>
      <c r="M10" s="11">
        <v>0</v>
      </c>
      <c r="N10" s="11"/>
      <c r="O10" s="11">
        <v>52500000</v>
      </c>
      <c r="P10" s="11">
        <f t="shared" si="0"/>
        <v>1982500000</v>
      </c>
      <c r="Q10" s="43">
        <f t="shared" si="1"/>
        <v>1910000</v>
      </c>
      <c r="R10" s="43">
        <f t="shared" si="2"/>
        <v>20000</v>
      </c>
      <c r="S10" s="43"/>
    </row>
    <row r="11" spans="3:19" ht="39" customHeight="1" x14ac:dyDescent="0.3">
      <c r="C11" s="9">
        <v>6</v>
      </c>
      <c r="D11" s="9" t="s">
        <v>20</v>
      </c>
      <c r="E11" s="9" t="s">
        <v>25</v>
      </c>
      <c r="F11" s="9" t="s">
        <v>143</v>
      </c>
      <c r="G11" s="10" t="s">
        <v>26</v>
      </c>
      <c r="H11" s="9">
        <v>100</v>
      </c>
      <c r="I11" s="31">
        <v>400000000</v>
      </c>
      <c r="J11" s="11">
        <v>200000000</v>
      </c>
      <c r="K11" s="14" t="s">
        <v>108</v>
      </c>
      <c r="L11" s="11">
        <v>20000000</v>
      </c>
      <c r="M11" s="11">
        <v>0</v>
      </c>
      <c r="N11" s="11"/>
      <c r="O11" s="11">
        <v>52500000</v>
      </c>
      <c r="P11" s="11">
        <f t="shared" si="0"/>
        <v>672500000</v>
      </c>
      <c r="Q11" s="43">
        <f t="shared" si="1"/>
        <v>6000000</v>
      </c>
      <c r="R11" s="43">
        <f t="shared" si="2"/>
        <v>200000</v>
      </c>
      <c r="S11" s="43"/>
    </row>
    <row r="12" spans="3:19" ht="39" customHeight="1" x14ac:dyDescent="0.3">
      <c r="C12" s="9">
        <v>7</v>
      </c>
      <c r="D12" s="9" t="s">
        <v>20</v>
      </c>
      <c r="E12" s="9" t="s">
        <v>27</v>
      </c>
      <c r="F12" s="9" t="s">
        <v>143</v>
      </c>
      <c r="G12" s="10" t="s">
        <v>144</v>
      </c>
      <c r="H12" s="9">
        <v>150</v>
      </c>
      <c r="I12" s="31">
        <v>400000000</v>
      </c>
      <c r="J12" s="11">
        <v>230000000</v>
      </c>
      <c r="K12" s="14" t="s">
        <v>108</v>
      </c>
      <c r="L12" s="11">
        <v>20000000</v>
      </c>
      <c r="M12" s="11">
        <v>0</v>
      </c>
      <c r="N12" s="11"/>
      <c r="O12" s="11">
        <v>52500000</v>
      </c>
      <c r="P12" s="11">
        <f t="shared" si="0"/>
        <v>702500000</v>
      </c>
      <c r="Q12" s="43">
        <f t="shared" si="1"/>
        <v>4200000</v>
      </c>
      <c r="R12" s="43">
        <f t="shared" si="2"/>
        <v>133333.33333333334</v>
      </c>
      <c r="S12" s="43"/>
    </row>
    <row r="13" spans="3:19" ht="39" customHeight="1" x14ac:dyDescent="0.3">
      <c r="C13" s="12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124"/>
      <c r="R13" s="124"/>
      <c r="S13" s="124"/>
    </row>
    <row r="14" spans="3:19" ht="26.4" customHeight="1" x14ac:dyDescent="0.3">
      <c r="C14" s="140" t="s">
        <v>30</v>
      </c>
      <c r="D14" s="141"/>
      <c r="E14" s="141"/>
      <c r="F14" s="141"/>
      <c r="G14" s="142"/>
      <c r="H14" s="12">
        <f>SUM(H6:H12)</f>
        <v>2400</v>
      </c>
      <c r="I14" s="29">
        <f>SUM(I6:I12)</f>
        <v>3600000000</v>
      </c>
      <c r="J14" s="13">
        <f>SUM(J6:J12)</f>
        <v>2970000000</v>
      </c>
      <c r="K14" s="13"/>
      <c r="L14" s="13">
        <f>SUM(L6:L12)</f>
        <v>125000000</v>
      </c>
      <c r="M14" s="13"/>
      <c r="N14" s="13"/>
      <c r="O14" s="13">
        <f>SUM(O6:O12)</f>
        <v>290000000</v>
      </c>
      <c r="P14" s="13">
        <f>SUM(P6:P12)</f>
        <v>6985000000</v>
      </c>
      <c r="Q14" s="13">
        <f>(J14+I14)/H14</f>
        <v>2737500</v>
      </c>
      <c r="R14" s="13">
        <f>L14/H14</f>
        <v>52083.333333333336</v>
      </c>
      <c r="S14" s="13"/>
    </row>
    <row r="15" spans="3:19" ht="26.4" customHeight="1" x14ac:dyDescent="0.3">
      <c r="C15" s="12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123"/>
    </row>
    <row r="16" spans="3:19" ht="26.4" customHeight="1" x14ac:dyDescent="0.3">
      <c r="C16" s="122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</row>
    <row r="17" spans="3:20" s="3" customFormat="1" ht="26.4" customHeight="1" x14ac:dyDescent="0.3">
      <c r="C17" s="137" t="s">
        <v>31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2"/>
    </row>
    <row r="18" spans="3:20" s="3" customFormat="1" ht="40.200000000000003" customHeight="1" x14ac:dyDescent="0.3">
      <c r="C18" s="5" t="s">
        <v>1</v>
      </c>
      <c r="D18" s="5" t="s">
        <v>2</v>
      </c>
      <c r="E18" s="5" t="s">
        <v>3</v>
      </c>
      <c r="F18" s="5" t="s">
        <v>173</v>
      </c>
      <c r="G18" s="6" t="s">
        <v>4</v>
      </c>
      <c r="H18" s="6" t="s">
        <v>32</v>
      </c>
      <c r="I18" s="30" t="s">
        <v>33</v>
      </c>
      <c r="J18" s="7" t="s">
        <v>100</v>
      </c>
      <c r="K18" s="7" t="s">
        <v>107</v>
      </c>
      <c r="L18" s="7" t="s">
        <v>34</v>
      </c>
      <c r="M18" s="7" t="s">
        <v>106</v>
      </c>
      <c r="N18" s="8" t="s">
        <v>35</v>
      </c>
      <c r="O18" s="8" t="s">
        <v>152</v>
      </c>
      <c r="P18" s="5" t="s">
        <v>12</v>
      </c>
      <c r="Q18" s="45" t="s">
        <v>181</v>
      </c>
      <c r="R18" s="45" t="s">
        <v>153</v>
      </c>
      <c r="S18" s="45" t="s">
        <v>154</v>
      </c>
    </row>
    <row r="19" spans="3:20" s="3" customFormat="1" ht="60.6" customHeight="1" x14ac:dyDescent="0.3">
      <c r="C19" s="9">
        <v>1</v>
      </c>
      <c r="D19" s="9" t="s">
        <v>9</v>
      </c>
      <c r="E19" s="9" t="s">
        <v>10</v>
      </c>
      <c r="F19" s="9" t="s">
        <v>174</v>
      </c>
      <c r="G19" s="10" t="s">
        <v>11</v>
      </c>
      <c r="H19" s="10">
        <v>3</v>
      </c>
      <c r="I19" s="31" t="s">
        <v>228</v>
      </c>
      <c r="J19" s="14" t="s">
        <v>224</v>
      </c>
      <c r="K19" s="11">
        <v>90000000</v>
      </c>
      <c r="L19" s="11">
        <v>1200000</v>
      </c>
      <c r="M19" s="11">
        <v>6000000</v>
      </c>
      <c r="N19" s="11">
        <v>4</v>
      </c>
      <c r="O19" s="11">
        <v>20000000</v>
      </c>
      <c r="P19" s="11">
        <f>O19+M19+L19+K19</f>
        <v>117200000</v>
      </c>
      <c r="Q19" s="43">
        <f>K19/H19</f>
        <v>30000000</v>
      </c>
      <c r="R19" s="43">
        <v>1800000</v>
      </c>
      <c r="S19" s="118">
        <v>5000000</v>
      </c>
    </row>
    <row r="20" spans="3:20" s="3" customFormat="1" ht="39.6" customHeight="1" x14ac:dyDescent="0.3">
      <c r="C20" s="9">
        <v>2</v>
      </c>
      <c r="D20" s="9" t="s">
        <v>13</v>
      </c>
      <c r="E20" s="9" t="s">
        <v>14</v>
      </c>
      <c r="F20" s="10" t="s">
        <v>221</v>
      </c>
      <c r="G20" s="10" t="s">
        <v>15</v>
      </c>
      <c r="H20" s="128">
        <v>6</v>
      </c>
      <c r="I20" s="131" t="s">
        <v>222</v>
      </c>
      <c r="J20" s="134" t="s">
        <v>191</v>
      </c>
      <c r="K20" s="115">
        <v>0</v>
      </c>
      <c r="L20" s="115">
        <v>7200000</v>
      </c>
      <c r="M20" s="115">
        <v>36000000</v>
      </c>
      <c r="N20" s="115">
        <v>6</v>
      </c>
      <c r="O20" s="115">
        <v>120000000</v>
      </c>
      <c r="P20" s="115">
        <f t="shared" ref="P20" si="3">O20+M20+L20+K20</f>
        <v>163200000</v>
      </c>
      <c r="Q20" s="118">
        <f t="shared" ref="Q20" si="4">K20/H20</f>
        <v>0</v>
      </c>
      <c r="R20" s="118">
        <v>1800000</v>
      </c>
      <c r="S20" s="119"/>
    </row>
    <row r="21" spans="3:20" s="3" customFormat="1" ht="32.4" customHeight="1" x14ac:dyDescent="0.3">
      <c r="C21" s="9">
        <v>3</v>
      </c>
      <c r="D21" s="9" t="s">
        <v>16</v>
      </c>
      <c r="E21" s="9" t="s">
        <v>17</v>
      </c>
      <c r="F21" s="9" t="s">
        <v>175</v>
      </c>
      <c r="G21" s="10" t="s">
        <v>18</v>
      </c>
      <c r="H21" s="130"/>
      <c r="I21" s="133"/>
      <c r="J21" s="136"/>
      <c r="K21" s="117"/>
      <c r="L21" s="117"/>
      <c r="M21" s="117"/>
      <c r="N21" s="117"/>
      <c r="O21" s="117"/>
      <c r="P21" s="117"/>
      <c r="Q21" s="120"/>
      <c r="R21" s="120"/>
      <c r="S21" s="119"/>
    </row>
    <row r="22" spans="3:20" s="3" customFormat="1" ht="39.6" customHeight="1" x14ac:dyDescent="0.3">
      <c r="C22" s="9">
        <v>4</v>
      </c>
      <c r="D22" s="9" t="s">
        <v>19</v>
      </c>
      <c r="E22" s="9" t="s">
        <v>22</v>
      </c>
      <c r="F22" s="9" t="s">
        <v>176</v>
      </c>
      <c r="G22" s="10" t="s">
        <v>23</v>
      </c>
      <c r="H22" s="128">
        <v>4</v>
      </c>
      <c r="I22" s="131" t="s">
        <v>223</v>
      </c>
      <c r="J22" s="134" t="s">
        <v>224</v>
      </c>
      <c r="K22" s="115">
        <v>150000000</v>
      </c>
      <c r="L22" s="115">
        <v>5400000</v>
      </c>
      <c r="M22" s="115">
        <v>27000000</v>
      </c>
      <c r="N22" s="115">
        <v>7</v>
      </c>
      <c r="O22" s="115">
        <v>90000000</v>
      </c>
      <c r="P22" s="115">
        <f>O22+M22+K22+L22</f>
        <v>272400000</v>
      </c>
      <c r="Q22" s="118">
        <f>K22/H22</f>
        <v>37500000</v>
      </c>
      <c r="R22" s="118">
        <v>1800000</v>
      </c>
      <c r="S22" s="119"/>
    </row>
    <row r="23" spans="3:20" s="3" customFormat="1" ht="41.4" customHeight="1" x14ac:dyDescent="0.3">
      <c r="C23" s="9">
        <v>5</v>
      </c>
      <c r="D23" s="9" t="s">
        <v>20</v>
      </c>
      <c r="E23" s="9" t="s">
        <v>21</v>
      </c>
      <c r="F23" s="9" t="s">
        <v>177</v>
      </c>
      <c r="G23" s="10" t="s">
        <v>190</v>
      </c>
      <c r="H23" s="129"/>
      <c r="I23" s="132"/>
      <c r="J23" s="135"/>
      <c r="K23" s="116"/>
      <c r="L23" s="116"/>
      <c r="M23" s="116"/>
      <c r="N23" s="116"/>
      <c r="O23" s="116"/>
      <c r="P23" s="116"/>
      <c r="Q23" s="119"/>
      <c r="R23" s="119"/>
      <c r="S23" s="119"/>
    </row>
    <row r="24" spans="3:20" s="3" customFormat="1" ht="37.950000000000003" customHeight="1" x14ac:dyDescent="0.3">
      <c r="C24" s="9">
        <v>6</v>
      </c>
      <c r="D24" s="9" t="s">
        <v>20</v>
      </c>
      <c r="E24" s="9" t="s">
        <v>25</v>
      </c>
      <c r="F24" s="9" t="s">
        <v>178</v>
      </c>
      <c r="G24" s="10" t="s">
        <v>26</v>
      </c>
      <c r="H24" s="129"/>
      <c r="I24" s="132"/>
      <c r="J24" s="135"/>
      <c r="K24" s="116"/>
      <c r="L24" s="116"/>
      <c r="M24" s="116"/>
      <c r="N24" s="116"/>
      <c r="O24" s="116"/>
      <c r="P24" s="116"/>
      <c r="Q24" s="119"/>
      <c r="R24" s="119"/>
      <c r="S24" s="119"/>
    </row>
    <row r="25" spans="3:20" s="3" customFormat="1" ht="31.95" customHeight="1" x14ac:dyDescent="0.3">
      <c r="C25" s="9">
        <v>7</v>
      </c>
      <c r="D25" s="9" t="s">
        <v>20</v>
      </c>
      <c r="E25" s="9" t="s">
        <v>27</v>
      </c>
      <c r="F25" s="9" t="s">
        <v>179</v>
      </c>
      <c r="G25" s="10" t="s">
        <v>28</v>
      </c>
      <c r="H25" s="130"/>
      <c r="I25" s="133"/>
      <c r="J25" s="136"/>
      <c r="K25" s="117"/>
      <c r="L25" s="117"/>
      <c r="M25" s="117"/>
      <c r="N25" s="117"/>
      <c r="O25" s="117"/>
      <c r="P25" s="117"/>
      <c r="Q25" s="120"/>
      <c r="R25" s="120"/>
      <c r="S25" s="120"/>
    </row>
    <row r="26" spans="3:20" s="3" customFormat="1" x14ac:dyDescent="0.3">
      <c r="C26" s="12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T26" s="2"/>
    </row>
    <row r="27" spans="3:20" s="3" customFormat="1" x14ac:dyDescent="0.3">
      <c r="C27" s="122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4" t="s">
        <v>155</v>
      </c>
      <c r="R27" s="124"/>
      <c r="S27" s="124"/>
      <c r="T27" s="2"/>
    </row>
    <row r="28" spans="3:20" s="3" customFormat="1" x14ac:dyDescent="0.3">
      <c r="C28" s="102" t="s">
        <v>36</v>
      </c>
      <c r="D28" s="103"/>
      <c r="E28" s="103"/>
      <c r="F28" s="103"/>
      <c r="G28" s="104"/>
      <c r="H28" s="111">
        <f>H22+H20+H19</f>
        <v>13</v>
      </c>
      <c r="I28" s="112"/>
      <c r="J28" s="125"/>
      <c r="K28" s="94">
        <f>SUM(K19:K25)</f>
        <v>240000000</v>
      </c>
      <c r="L28" s="94">
        <f>SUM(L19:L25)</f>
        <v>13800000</v>
      </c>
      <c r="M28" s="94">
        <f>SUM(M19:M25)</f>
        <v>69000000</v>
      </c>
      <c r="N28" s="94">
        <f>N22+N20+N19</f>
        <v>17</v>
      </c>
      <c r="O28" s="94">
        <f>SUM(O19:O25)</f>
        <v>230000000</v>
      </c>
      <c r="P28" s="94">
        <f>SUM(P19:P25)</f>
        <v>552800000</v>
      </c>
      <c r="Q28" s="94">
        <f>SUM(Q19:Q25)/H28</f>
        <v>5192307.692307692</v>
      </c>
      <c r="R28" s="94">
        <v>1800000</v>
      </c>
      <c r="S28" s="94">
        <v>5000000</v>
      </c>
      <c r="T28" s="2"/>
    </row>
    <row r="29" spans="3:20" s="3" customFormat="1" x14ac:dyDescent="0.3">
      <c r="C29" s="105"/>
      <c r="D29" s="106"/>
      <c r="E29" s="106"/>
      <c r="F29" s="106"/>
      <c r="G29" s="107"/>
      <c r="H29" s="95"/>
      <c r="I29" s="113"/>
      <c r="J29" s="126"/>
      <c r="K29" s="100"/>
      <c r="L29" s="100"/>
      <c r="M29" s="100"/>
      <c r="N29" s="100"/>
      <c r="O29" s="95"/>
      <c r="P29" s="95"/>
      <c r="Q29" s="95"/>
      <c r="R29" s="95"/>
      <c r="S29" s="95"/>
      <c r="T29" s="2"/>
    </row>
    <row r="30" spans="3:20" s="3" customFormat="1" x14ac:dyDescent="0.3">
      <c r="C30" s="105"/>
      <c r="D30" s="106"/>
      <c r="E30" s="106"/>
      <c r="F30" s="106"/>
      <c r="G30" s="107"/>
      <c r="H30" s="95"/>
      <c r="I30" s="113"/>
      <c r="J30" s="126"/>
      <c r="K30" s="100"/>
      <c r="L30" s="100"/>
      <c r="M30" s="100"/>
      <c r="N30" s="100"/>
      <c r="O30" s="95"/>
      <c r="P30" s="95"/>
      <c r="Q30" s="95"/>
      <c r="R30" s="95"/>
      <c r="S30" s="95"/>
      <c r="T30" s="2"/>
    </row>
    <row r="31" spans="3:20" s="3" customFormat="1" x14ac:dyDescent="0.3">
      <c r="C31" s="108"/>
      <c r="D31" s="109"/>
      <c r="E31" s="109"/>
      <c r="F31" s="109"/>
      <c r="G31" s="110"/>
      <c r="H31" s="96"/>
      <c r="I31" s="114"/>
      <c r="J31" s="127"/>
      <c r="K31" s="101"/>
      <c r="L31" s="101"/>
      <c r="M31" s="101"/>
      <c r="N31" s="101"/>
      <c r="O31" s="96"/>
      <c r="P31" s="96"/>
      <c r="Q31" s="96"/>
      <c r="R31" s="96"/>
      <c r="S31" s="96"/>
      <c r="T31" s="2"/>
    </row>
    <row r="34" spans="1:19" ht="39.6" customHeight="1" x14ac:dyDescent="0.3">
      <c r="E34" s="47" t="s">
        <v>123</v>
      </c>
      <c r="F34" s="48" t="s">
        <v>156</v>
      </c>
      <c r="G34" s="49">
        <f>P14</f>
        <v>6985000000</v>
      </c>
      <c r="J34" s="97" t="s">
        <v>128</v>
      </c>
      <c r="K34" s="98"/>
      <c r="L34" s="99"/>
      <c r="M34" s="2"/>
      <c r="O34" s="85" t="s">
        <v>159</v>
      </c>
      <c r="P34" s="86"/>
      <c r="Q34" s="53" t="s">
        <v>100</v>
      </c>
      <c r="R34" s="2"/>
      <c r="S34" s="2"/>
    </row>
    <row r="35" spans="1:19" ht="69.599999999999994" customHeight="1" x14ac:dyDescent="0.3">
      <c r="E35" s="47" t="s">
        <v>160</v>
      </c>
      <c r="F35" s="48" t="s">
        <v>192</v>
      </c>
      <c r="G35" s="49">
        <f>P28</f>
        <v>552800000</v>
      </c>
      <c r="J35" s="51" t="s">
        <v>225</v>
      </c>
      <c r="K35" s="44">
        <v>930000000</v>
      </c>
      <c r="L35" s="52" t="s">
        <v>131</v>
      </c>
      <c r="M35" s="2"/>
      <c r="O35" s="85" t="s">
        <v>157</v>
      </c>
      <c r="P35" s="86"/>
      <c r="Q35" s="53" t="s">
        <v>193</v>
      </c>
      <c r="R35" s="2"/>
      <c r="S35" s="2"/>
    </row>
    <row r="36" spans="1:19" ht="36.6" customHeight="1" x14ac:dyDescent="0.3">
      <c r="E36" s="50"/>
      <c r="F36" s="48" t="s">
        <v>30</v>
      </c>
      <c r="G36" s="49">
        <f>G35+G34</f>
        <v>7537800000</v>
      </c>
      <c r="J36" s="51" t="s">
        <v>226</v>
      </c>
      <c r="K36" s="44">
        <v>6630000000</v>
      </c>
      <c r="L36" s="52" t="s">
        <v>131</v>
      </c>
      <c r="M36" s="2"/>
      <c r="O36" s="87" t="s">
        <v>227</v>
      </c>
      <c r="P36" s="88"/>
      <c r="Q36" s="53" t="s">
        <v>194</v>
      </c>
      <c r="R36" s="2"/>
      <c r="S36" s="2"/>
    </row>
    <row r="37" spans="1:19" ht="37.200000000000003" customHeight="1" x14ac:dyDescent="0.3">
      <c r="E37" s="32"/>
      <c r="F37" s="46"/>
      <c r="G37" s="3"/>
      <c r="J37" s="51"/>
      <c r="K37" s="44"/>
      <c r="L37" s="52"/>
      <c r="M37" s="2"/>
      <c r="O37" s="85" t="s">
        <v>158</v>
      </c>
      <c r="P37" s="86"/>
      <c r="Q37" s="53" t="s">
        <v>195</v>
      </c>
      <c r="R37" s="2"/>
      <c r="S37" s="2"/>
    </row>
    <row r="38" spans="1:19" ht="34.950000000000003" customHeight="1" x14ac:dyDescent="0.3">
      <c r="E38" s="143" t="s">
        <v>180</v>
      </c>
      <c r="F38" s="144"/>
      <c r="G38" s="145"/>
      <c r="J38" s="51"/>
      <c r="K38" s="44"/>
      <c r="L38" s="52"/>
      <c r="M38" s="2"/>
      <c r="O38" s="87"/>
      <c r="P38" s="88"/>
      <c r="Q38" s="53"/>
      <c r="R38" s="2"/>
      <c r="S38" s="2"/>
    </row>
    <row r="39" spans="1:19" ht="35.4" customHeight="1" x14ac:dyDescent="0.3">
      <c r="E39" s="54" t="s">
        <v>164</v>
      </c>
      <c r="F39" s="56">
        <f>I14</f>
        <v>3600000000</v>
      </c>
      <c r="G39" s="55" t="s">
        <v>163</v>
      </c>
      <c r="J39" s="51"/>
      <c r="K39" s="44"/>
      <c r="L39" s="52"/>
      <c r="M39" s="2"/>
      <c r="O39" s="85"/>
      <c r="P39" s="86"/>
      <c r="Q39" s="53"/>
      <c r="R39" s="2"/>
      <c r="S39" s="2"/>
    </row>
    <row r="40" spans="1:19" ht="25.2" customHeight="1" x14ac:dyDescent="0.3">
      <c r="E40" s="54" t="s">
        <v>161</v>
      </c>
      <c r="F40" s="56">
        <f>O28</f>
        <v>230000000</v>
      </c>
      <c r="G40" s="55" t="s">
        <v>165</v>
      </c>
      <c r="I40" s="59"/>
      <c r="J40" s="67"/>
      <c r="K40" s="60"/>
      <c r="L40" s="60"/>
      <c r="M40" s="59"/>
      <c r="O40" s="85"/>
      <c r="P40" s="86"/>
      <c r="Q40" s="53"/>
      <c r="R40" s="2"/>
      <c r="S40" s="2"/>
    </row>
    <row r="41" spans="1:19" ht="28.95" customHeight="1" x14ac:dyDescent="0.3">
      <c r="E41" s="61" t="s">
        <v>162</v>
      </c>
      <c r="F41" s="62">
        <f>M28+L28</f>
        <v>82800000</v>
      </c>
      <c r="G41" s="63" t="s">
        <v>166</v>
      </c>
      <c r="J41" s="64" t="s">
        <v>12</v>
      </c>
      <c r="K41" s="64">
        <f>SUM(K35:K40)</f>
        <v>7560000000</v>
      </c>
      <c r="L41" s="58"/>
      <c r="M41" s="2"/>
      <c r="N41" s="2"/>
      <c r="Q41" s="2"/>
      <c r="R41" s="2"/>
      <c r="S41" s="2"/>
    </row>
    <row r="42" spans="1:19" s="93" customFormat="1" x14ac:dyDescent="0.3">
      <c r="A42" s="89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</row>
    <row r="43" spans="1:19" ht="31.95" customHeight="1" x14ac:dyDescent="0.3">
      <c r="E43" s="65" t="s">
        <v>167</v>
      </c>
      <c r="F43" s="66">
        <f>SUM(F39:F41)</f>
        <v>3912800000</v>
      </c>
      <c r="G43" s="2"/>
      <c r="H43" s="32"/>
      <c r="I43" s="3"/>
      <c r="K43" s="2"/>
      <c r="L43" s="2"/>
      <c r="O43" s="3"/>
      <c r="Q43" s="2"/>
      <c r="R43" s="2"/>
      <c r="S43" s="2"/>
    </row>
    <row r="44" spans="1:19" ht="29.4" customHeight="1" x14ac:dyDescent="0.3">
      <c r="J44" s="82" t="s">
        <v>168</v>
      </c>
      <c r="K44" s="83"/>
      <c r="L44" s="83"/>
      <c r="M44" s="84"/>
    </row>
    <row r="45" spans="1:19" ht="40.950000000000003" customHeight="1" x14ac:dyDescent="0.3">
      <c r="J45" s="82" t="s">
        <v>169</v>
      </c>
      <c r="K45" s="84"/>
      <c r="L45" s="82">
        <f>G36</f>
        <v>7537800000</v>
      </c>
      <c r="M45" s="84"/>
    </row>
    <row r="46" spans="1:19" ht="38.4" customHeight="1" x14ac:dyDescent="0.3">
      <c r="J46" s="82" t="s">
        <v>170</v>
      </c>
      <c r="K46" s="84"/>
      <c r="L46" s="82">
        <f>K41</f>
        <v>7560000000</v>
      </c>
      <c r="M46" s="84"/>
    </row>
    <row r="47" spans="1:19" ht="33" customHeight="1" x14ac:dyDescent="0.3">
      <c r="J47" s="78" t="s">
        <v>171</v>
      </c>
      <c r="K47" s="79"/>
      <c r="L47" s="78">
        <f>L46-L45</f>
        <v>22200000</v>
      </c>
      <c r="M47" s="79"/>
    </row>
    <row r="49" spans="10:13" ht="33" customHeight="1" x14ac:dyDescent="0.3">
      <c r="J49" s="80"/>
      <c r="K49" s="81"/>
      <c r="L49" s="81"/>
      <c r="M49" s="81"/>
    </row>
    <row r="50" spans="10:13" x14ac:dyDescent="0.3">
      <c r="J50" s="81"/>
      <c r="K50" s="81"/>
      <c r="L50" s="81"/>
      <c r="M50" s="81"/>
    </row>
  </sheetData>
  <mergeCells count="62">
    <mergeCell ref="I22:I25"/>
    <mergeCell ref="J22:J25"/>
    <mergeCell ref="K22:K25"/>
    <mergeCell ref="L22:L25"/>
    <mergeCell ref="C4:S4"/>
    <mergeCell ref="Q20:Q21"/>
    <mergeCell ref="Q22:Q25"/>
    <mergeCell ref="C26:P27"/>
    <mergeCell ref="P28:P31"/>
    <mergeCell ref="P22:P25"/>
    <mergeCell ref="C28:G31"/>
    <mergeCell ref="H28:H31"/>
    <mergeCell ref="I28:I31"/>
    <mergeCell ref="J28:J31"/>
    <mergeCell ref="K28:K31"/>
    <mergeCell ref="L28:L31"/>
    <mergeCell ref="N28:N31"/>
    <mergeCell ref="O28:O31"/>
    <mergeCell ref="M20:M21"/>
    <mergeCell ref="N20:N21"/>
    <mergeCell ref="O37:P37"/>
    <mergeCell ref="R28:R31"/>
    <mergeCell ref="S28:S31"/>
    <mergeCell ref="S19:S25"/>
    <mergeCell ref="O20:O21"/>
    <mergeCell ref="O22:O25"/>
    <mergeCell ref="Q27:S27"/>
    <mergeCell ref="Q28:Q31"/>
    <mergeCell ref="R20:R21"/>
    <mergeCell ref="R22:R25"/>
    <mergeCell ref="P20:P21"/>
    <mergeCell ref="O34:P34"/>
    <mergeCell ref="O36:P36"/>
    <mergeCell ref="Q13:S13"/>
    <mergeCell ref="J34:L34"/>
    <mergeCell ref="O35:P35"/>
    <mergeCell ref="M28:M31"/>
    <mergeCell ref="C17:S17"/>
    <mergeCell ref="M22:M25"/>
    <mergeCell ref="N22:N25"/>
    <mergeCell ref="C13:P13"/>
    <mergeCell ref="C14:G14"/>
    <mergeCell ref="C15:P16"/>
    <mergeCell ref="H20:H21"/>
    <mergeCell ref="I20:I21"/>
    <mergeCell ref="J20:J21"/>
    <mergeCell ref="K20:K21"/>
    <mergeCell ref="L20:L21"/>
    <mergeCell ref="H22:H25"/>
    <mergeCell ref="A42:XFD42"/>
    <mergeCell ref="J44:M44"/>
    <mergeCell ref="L45:M45"/>
    <mergeCell ref="J45:K45"/>
    <mergeCell ref="E38:G38"/>
    <mergeCell ref="O38:P38"/>
    <mergeCell ref="O39:P39"/>
    <mergeCell ref="O40:P40"/>
    <mergeCell ref="J49:M50"/>
    <mergeCell ref="J46:K46"/>
    <mergeCell ref="L46:M46"/>
    <mergeCell ref="J47:K47"/>
    <mergeCell ref="L47:M4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373B7-E2A4-4A99-AC45-78DDCCC357E3}">
  <dimension ref="C4:S43"/>
  <sheetViews>
    <sheetView rightToLeft="1" zoomScale="80" zoomScaleNormal="80" workbookViewId="0">
      <selection activeCell="Q6" sqref="Q6"/>
    </sheetView>
  </sheetViews>
  <sheetFormatPr defaultRowHeight="14.4" x14ac:dyDescent="0.3"/>
  <cols>
    <col min="3" max="3" width="6.77734375" style="2" customWidth="1"/>
    <col min="4" max="4" width="13.109375" style="2" customWidth="1"/>
    <col min="5" max="6" width="11.21875" style="2" customWidth="1"/>
    <col min="7" max="7" width="21.109375" style="4" customWidth="1"/>
    <col min="8" max="8" width="9.21875" style="2" customWidth="1"/>
    <col min="9" max="9" width="21.21875" style="32" customWidth="1"/>
    <col min="10" max="10" width="16.33203125" style="3" customWidth="1"/>
    <col min="11" max="11" width="17.109375" style="3" customWidth="1"/>
    <col min="12" max="12" width="15.44140625" style="3" customWidth="1"/>
    <col min="13" max="13" width="13.77734375" style="3" customWidth="1"/>
    <col min="14" max="14" width="15.44140625" style="3" customWidth="1"/>
    <col min="15" max="15" width="15.21875" style="2" customWidth="1"/>
    <col min="16" max="16" width="14.109375" customWidth="1"/>
    <col min="17" max="17" width="13.109375" style="41" customWidth="1"/>
    <col min="18" max="19" width="10.44140625" style="41" customWidth="1"/>
  </cols>
  <sheetData>
    <row r="4" spans="3:19" ht="33.6" customHeight="1" x14ac:dyDescent="0.3">
      <c r="C4" s="139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</row>
    <row r="5" spans="3:19" ht="28.8" x14ac:dyDescent="0.3">
      <c r="C5" s="5" t="s">
        <v>1</v>
      </c>
      <c r="D5" s="5" t="s">
        <v>2</v>
      </c>
      <c r="E5" s="5" t="s">
        <v>3</v>
      </c>
      <c r="F5" s="5" t="s">
        <v>140</v>
      </c>
      <c r="G5" s="6" t="s">
        <v>4</v>
      </c>
      <c r="H5" s="5" t="s">
        <v>5</v>
      </c>
      <c r="I5" s="23" t="s">
        <v>110</v>
      </c>
      <c r="J5" s="7" t="s">
        <v>99</v>
      </c>
      <c r="K5" s="7" t="s">
        <v>100</v>
      </c>
      <c r="L5" s="7" t="s">
        <v>39</v>
      </c>
      <c r="M5" s="7" t="s">
        <v>8</v>
      </c>
      <c r="N5" s="7"/>
      <c r="O5" s="8" t="s">
        <v>29</v>
      </c>
      <c r="P5" s="5" t="s">
        <v>12</v>
      </c>
      <c r="Q5" s="38" t="s">
        <v>137</v>
      </c>
      <c r="R5" s="39" t="s">
        <v>138</v>
      </c>
      <c r="S5" s="40" t="s">
        <v>139</v>
      </c>
    </row>
    <row r="6" spans="3:19" ht="69.599999999999994" customHeight="1" x14ac:dyDescent="0.3">
      <c r="C6" s="9">
        <v>1</v>
      </c>
      <c r="D6" s="9" t="s">
        <v>9</v>
      </c>
      <c r="E6" s="9" t="s">
        <v>10</v>
      </c>
      <c r="F6" s="9" t="s">
        <v>141</v>
      </c>
      <c r="G6" s="10" t="s">
        <v>11</v>
      </c>
      <c r="H6" s="9">
        <v>150</v>
      </c>
      <c r="I6" s="28" t="s">
        <v>109</v>
      </c>
      <c r="J6" s="11">
        <v>20415000</v>
      </c>
      <c r="K6" s="14" t="s">
        <v>108</v>
      </c>
      <c r="L6" s="11">
        <v>0</v>
      </c>
      <c r="M6" s="11">
        <v>0</v>
      </c>
      <c r="N6" s="14" t="s">
        <v>111</v>
      </c>
      <c r="O6" s="11">
        <v>0</v>
      </c>
      <c r="P6" s="11">
        <f>O6+L6+J6</f>
        <v>20415000</v>
      </c>
      <c r="Q6" s="41">
        <f>J6/300</f>
        <v>68050</v>
      </c>
    </row>
    <row r="7" spans="3:19" ht="39" customHeight="1" x14ac:dyDescent="0.3">
      <c r="C7" s="9">
        <v>2</v>
      </c>
      <c r="D7" s="9" t="s">
        <v>13</v>
      </c>
      <c r="E7" s="9" t="s">
        <v>14</v>
      </c>
      <c r="F7" s="9" t="s">
        <v>142</v>
      </c>
      <c r="G7" s="10" t="s">
        <v>15</v>
      </c>
      <c r="H7" s="9">
        <v>150</v>
      </c>
      <c r="I7" s="28" t="s">
        <v>113</v>
      </c>
      <c r="J7" s="11">
        <v>13380000</v>
      </c>
      <c r="K7" s="14" t="s">
        <v>120</v>
      </c>
      <c r="L7" s="11">
        <v>2000000</v>
      </c>
      <c r="M7" s="11">
        <v>0</v>
      </c>
      <c r="N7" s="11"/>
      <c r="O7" s="11">
        <v>3385000</v>
      </c>
      <c r="P7" s="11">
        <f>L7+J7+O7</f>
        <v>18765000</v>
      </c>
      <c r="Q7" s="41">
        <f>J7/200</f>
        <v>66900</v>
      </c>
      <c r="R7" s="41">
        <f>L7/H7</f>
        <v>13333.333333333334</v>
      </c>
      <c r="S7" s="41">
        <f>O7/8</f>
        <v>423125</v>
      </c>
    </row>
    <row r="8" spans="3:19" ht="39" customHeight="1" x14ac:dyDescent="0.3">
      <c r="C8" s="9">
        <v>3</v>
      </c>
      <c r="D8" s="9" t="s">
        <v>16</v>
      </c>
      <c r="E8" s="9" t="s">
        <v>17</v>
      </c>
      <c r="F8" s="9" t="s">
        <v>142</v>
      </c>
      <c r="G8" s="10" t="s">
        <v>18</v>
      </c>
      <c r="H8" s="9">
        <v>80</v>
      </c>
      <c r="I8" s="28" t="s">
        <v>121</v>
      </c>
      <c r="J8" s="11">
        <v>6890000</v>
      </c>
      <c r="K8" s="14" t="s">
        <v>120</v>
      </c>
      <c r="L8" s="11">
        <v>950000</v>
      </c>
      <c r="M8" s="11">
        <v>0</v>
      </c>
      <c r="N8" s="11"/>
      <c r="O8" s="11">
        <v>2400000</v>
      </c>
      <c r="P8" s="11">
        <f>L8+J8+O8</f>
        <v>10240000</v>
      </c>
      <c r="Q8" s="41">
        <f>J8/100</f>
        <v>68900</v>
      </c>
      <c r="R8" s="41">
        <f>L8/H8</f>
        <v>11875</v>
      </c>
      <c r="S8" s="41">
        <f>O8/8</f>
        <v>300000</v>
      </c>
    </row>
    <row r="9" spans="3:19" ht="39" customHeight="1" x14ac:dyDescent="0.3">
      <c r="C9" s="9">
        <v>4</v>
      </c>
      <c r="D9" s="9" t="s">
        <v>19</v>
      </c>
      <c r="E9" s="9" t="s">
        <v>22</v>
      </c>
      <c r="F9" s="9" t="s">
        <v>143</v>
      </c>
      <c r="G9" s="10" t="s">
        <v>23</v>
      </c>
      <c r="H9" s="9">
        <v>420</v>
      </c>
      <c r="I9" s="28"/>
      <c r="J9" s="11">
        <v>24000000</v>
      </c>
      <c r="K9" s="14" t="s">
        <v>101</v>
      </c>
      <c r="L9" s="11">
        <v>375000</v>
      </c>
      <c r="M9" s="11">
        <v>0</v>
      </c>
      <c r="N9" s="11"/>
      <c r="O9" s="11">
        <v>0</v>
      </c>
      <c r="P9" s="11">
        <f>L9+J9</f>
        <v>24375000</v>
      </c>
      <c r="Q9" s="41">
        <f>J9/H9</f>
        <v>57142.857142857145</v>
      </c>
      <c r="R9" s="41">
        <f t="shared" ref="R9:R12" si="0">L9/H9</f>
        <v>892.85714285714289</v>
      </c>
    </row>
    <row r="10" spans="3:19" ht="39" customHeight="1" x14ac:dyDescent="0.3">
      <c r="C10" s="9">
        <v>5</v>
      </c>
      <c r="D10" s="9" t="s">
        <v>20</v>
      </c>
      <c r="E10" s="9" t="s">
        <v>21</v>
      </c>
      <c r="F10" s="9" t="s">
        <v>143</v>
      </c>
      <c r="G10" s="10" t="s">
        <v>24</v>
      </c>
      <c r="H10" s="9">
        <v>180</v>
      </c>
      <c r="I10" s="28"/>
      <c r="J10" s="11">
        <v>12000000</v>
      </c>
      <c r="K10" s="14" t="s">
        <v>102</v>
      </c>
      <c r="L10" s="11">
        <v>375000</v>
      </c>
      <c r="M10" s="11">
        <v>0</v>
      </c>
      <c r="N10" s="11"/>
      <c r="O10" s="11">
        <v>0</v>
      </c>
      <c r="P10" s="11">
        <f>L10+J10</f>
        <v>12375000</v>
      </c>
      <c r="Q10" s="41">
        <f>J10/H10</f>
        <v>66666.666666666672</v>
      </c>
      <c r="R10" s="41">
        <f t="shared" si="0"/>
        <v>2083.3333333333335</v>
      </c>
    </row>
    <row r="11" spans="3:19" ht="39" customHeight="1" x14ac:dyDescent="0.3">
      <c r="C11" s="9">
        <v>6</v>
      </c>
      <c r="D11" s="9" t="s">
        <v>20</v>
      </c>
      <c r="E11" s="9" t="s">
        <v>25</v>
      </c>
      <c r="F11" s="9" t="s">
        <v>143</v>
      </c>
      <c r="G11" s="10" t="s">
        <v>26</v>
      </c>
      <c r="H11" s="9">
        <v>100</v>
      </c>
      <c r="I11" s="28" t="s">
        <v>119</v>
      </c>
      <c r="J11" s="11">
        <v>12300000</v>
      </c>
      <c r="K11" s="14" t="s">
        <v>112</v>
      </c>
      <c r="L11" s="11">
        <v>375000</v>
      </c>
      <c r="M11" s="11">
        <v>0</v>
      </c>
      <c r="N11" s="11"/>
      <c r="O11" s="11">
        <v>0</v>
      </c>
      <c r="P11" s="11">
        <f>L11+J11</f>
        <v>12675000</v>
      </c>
      <c r="Q11" s="41">
        <f>J11/200</f>
        <v>61500</v>
      </c>
      <c r="R11" s="41">
        <f t="shared" si="0"/>
        <v>3750</v>
      </c>
    </row>
    <row r="12" spans="3:19" ht="39" customHeight="1" x14ac:dyDescent="0.3">
      <c r="C12" s="9">
        <v>7</v>
      </c>
      <c r="D12" s="9" t="s">
        <v>20</v>
      </c>
      <c r="E12" s="9" t="s">
        <v>27</v>
      </c>
      <c r="F12" s="9" t="s">
        <v>143</v>
      </c>
      <c r="G12" s="10" t="s">
        <v>144</v>
      </c>
      <c r="H12" s="9">
        <v>220</v>
      </c>
      <c r="I12" s="28"/>
      <c r="J12" s="11">
        <v>13000000</v>
      </c>
      <c r="K12" s="14" t="s">
        <v>105</v>
      </c>
      <c r="L12" s="11">
        <v>375000</v>
      </c>
      <c r="M12" s="11">
        <v>0</v>
      </c>
      <c r="N12" s="11"/>
      <c r="O12" s="11">
        <v>0</v>
      </c>
      <c r="P12" s="11">
        <f>L12+J12</f>
        <v>13375000</v>
      </c>
      <c r="Q12" s="41">
        <f>J12/H12</f>
        <v>59090.909090909088</v>
      </c>
      <c r="R12" s="41">
        <f t="shared" si="0"/>
        <v>1704.5454545454545</v>
      </c>
    </row>
    <row r="13" spans="3:19" ht="39" customHeight="1" x14ac:dyDescent="0.3">
      <c r="C13" s="12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</row>
    <row r="14" spans="3:19" ht="26.4" customHeight="1" x14ac:dyDescent="0.3">
      <c r="C14" s="140" t="s">
        <v>30</v>
      </c>
      <c r="D14" s="141"/>
      <c r="E14" s="141"/>
      <c r="F14" s="141"/>
      <c r="G14" s="142"/>
      <c r="H14" s="12">
        <f>SUM(H6:H12)</f>
        <v>1300</v>
      </c>
      <c r="I14" s="29">
        <v>370</v>
      </c>
      <c r="J14" s="13">
        <f>SUM(J6:J12)</f>
        <v>101985000</v>
      </c>
      <c r="K14" s="13"/>
      <c r="L14" s="13">
        <f>SUM(L6:L12)</f>
        <v>4450000</v>
      </c>
      <c r="M14" s="13"/>
      <c r="N14" s="13"/>
      <c r="O14" s="33">
        <f>SUM(O6:O12)</f>
        <v>5785000</v>
      </c>
      <c r="P14" s="33">
        <f>SUM(P6:P12)</f>
        <v>112220000</v>
      </c>
    </row>
    <row r="15" spans="3:19" ht="26.4" customHeight="1" x14ac:dyDescent="0.3">
      <c r="C15" s="12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</row>
    <row r="16" spans="3:19" ht="26.4" customHeight="1" x14ac:dyDescent="0.3">
      <c r="C16" s="122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</row>
    <row r="17" spans="3:17" ht="26.4" customHeight="1" x14ac:dyDescent="0.3">
      <c r="C17" s="146" t="s">
        <v>31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8"/>
    </row>
    <row r="18" spans="3:17" ht="40.200000000000003" customHeight="1" x14ac:dyDescent="0.3">
      <c r="C18" s="5" t="s">
        <v>1</v>
      </c>
      <c r="D18" s="5" t="s">
        <v>2</v>
      </c>
      <c r="E18" s="5" t="s">
        <v>3</v>
      </c>
      <c r="F18" s="5"/>
      <c r="G18" s="6" t="s">
        <v>4</v>
      </c>
      <c r="H18" s="6" t="s">
        <v>32</v>
      </c>
      <c r="I18" s="30" t="s">
        <v>33</v>
      </c>
      <c r="J18" s="7" t="s">
        <v>100</v>
      </c>
      <c r="K18" s="7" t="s">
        <v>107</v>
      </c>
      <c r="L18" s="7" t="s">
        <v>34</v>
      </c>
      <c r="M18" s="7" t="s">
        <v>106</v>
      </c>
      <c r="N18" s="8" t="s">
        <v>35</v>
      </c>
      <c r="O18" s="5" t="s">
        <v>12</v>
      </c>
      <c r="P18" s="38" t="s">
        <v>145</v>
      </c>
    </row>
    <row r="19" spans="3:17" ht="60.6" customHeight="1" x14ac:dyDescent="0.3">
      <c r="C19" s="9">
        <v>1</v>
      </c>
      <c r="D19" s="9" t="s">
        <v>9</v>
      </c>
      <c r="E19" s="9" t="s">
        <v>10</v>
      </c>
      <c r="F19" s="9"/>
      <c r="G19" s="10" t="s">
        <v>11</v>
      </c>
      <c r="H19" s="10">
        <v>2</v>
      </c>
      <c r="I19" s="31" t="s">
        <v>114</v>
      </c>
      <c r="J19" s="14" t="s">
        <v>115</v>
      </c>
      <c r="K19" s="11">
        <v>4550000</v>
      </c>
      <c r="L19" s="11">
        <v>0</v>
      </c>
      <c r="M19" s="11">
        <v>0</v>
      </c>
      <c r="N19" s="11">
        <v>4</v>
      </c>
      <c r="O19" s="11">
        <v>4550000</v>
      </c>
      <c r="P19">
        <f>O19/H19</f>
        <v>2275000</v>
      </c>
      <c r="Q19" s="41" t="s">
        <v>146</v>
      </c>
    </row>
    <row r="20" spans="3:17" ht="39.6" customHeight="1" x14ac:dyDescent="0.3">
      <c r="C20" s="9">
        <v>2</v>
      </c>
      <c r="D20" s="9" t="s">
        <v>13</v>
      </c>
      <c r="E20" s="9" t="s">
        <v>14</v>
      </c>
      <c r="F20" s="9"/>
      <c r="G20" s="10" t="s">
        <v>15</v>
      </c>
      <c r="H20" s="128">
        <v>7</v>
      </c>
      <c r="I20" s="131" t="s">
        <v>117</v>
      </c>
      <c r="J20" s="134" t="s">
        <v>116</v>
      </c>
      <c r="K20" s="115">
        <v>12600000</v>
      </c>
      <c r="L20" s="115">
        <v>0</v>
      </c>
      <c r="M20" s="115">
        <v>0</v>
      </c>
      <c r="N20" s="115">
        <v>4</v>
      </c>
      <c r="O20" s="115">
        <f>K20</f>
        <v>12600000</v>
      </c>
    </row>
    <row r="21" spans="3:17" ht="32.4" customHeight="1" x14ac:dyDescent="0.3">
      <c r="C21" s="9">
        <v>3</v>
      </c>
      <c r="D21" s="9" t="s">
        <v>16</v>
      </c>
      <c r="E21" s="9" t="s">
        <v>17</v>
      </c>
      <c r="F21" s="9"/>
      <c r="G21" s="10" t="s">
        <v>18</v>
      </c>
      <c r="H21" s="130"/>
      <c r="I21" s="133"/>
      <c r="J21" s="136"/>
      <c r="K21" s="117"/>
      <c r="L21" s="117"/>
      <c r="M21" s="117"/>
      <c r="N21" s="117"/>
      <c r="O21" s="117"/>
    </row>
    <row r="22" spans="3:17" ht="39.6" customHeight="1" x14ac:dyDescent="0.3">
      <c r="C22" s="9">
        <v>4</v>
      </c>
      <c r="D22" s="9" t="s">
        <v>19</v>
      </c>
      <c r="E22" s="9" t="s">
        <v>22</v>
      </c>
      <c r="F22" s="9"/>
      <c r="G22" s="10" t="s">
        <v>23</v>
      </c>
      <c r="H22" s="128">
        <v>4</v>
      </c>
      <c r="I22" s="131" t="s">
        <v>103</v>
      </c>
      <c r="J22" s="134" t="s">
        <v>104</v>
      </c>
      <c r="K22" s="115">
        <v>7600000</v>
      </c>
      <c r="L22" s="115">
        <v>0</v>
      </c>
      <c r="M22" s="115">
        <v>0</v>
      </c>
      <c r="N22" s="115">
        <v>5</v>
      </c>
      <c r="O22" s="115">
        <v>7600000</v>
      </c>
    </row>
    <row r="23" spans="3:17" ht="41.4" customHeight="1" x14ac:dyDescent="0.3">
      <c r="C23" s="9">
        <v>5</v>
      </c>
      <c r="D23" s="9" t="s">
        <v>20</v>
      </c>
      <c r="E23" s="9" t="s">
        <v>21</v>
      </c>
      <c r="F23" s="9"/>
      <c r="G23" s="10" t="s">
        <v>24</v>
      </c>
      <c r="H23" s="129"/>
      <c r="I23" s="132"/>
      <c r="J23" s="135"/>
      <c r="K23" s="116"/>
      <c r="L23" s="116"/>
      <c r="M23" s="116"/>
      <c r="N23" s="116"/>
      <c r="O23" s="116"/>
    </row>
    <row r="24" spans="3:17" ht="37.950000000000003" customHeight="1" x14ac:dyDescent="0.3">
      <c r="C24" s="9">
        <v>6</v>
      </c>
      <c r="D24" s="9" t="s">
        <v>20</v>
      </c>
      <c r="E24" s="9" t="s">
        <v>25</v>
      </c>
      <c r="F24" s="9"/>
      <c r="G24" s="10" t="s">
        <v>26</v>
      </c>
      <c r="H24" s="129"/>
      <c r="I24" s="132"/>
      <c r="J24" s="135"/>
      <c r="K24" s="116"/>
      <c r="L24" s="116"/>
      <c r="M24" s="116"/>
      <c r="N24" s="116"/>
      <c r="O24" s="116"/>
    </row>
    <row r="25" spans="3:17" ht="31.95" customHeight="1" x14ac:dyDescent="0.3">
      <c r="C25" s="9">
        <v>7</v>
      </c>
      <c r="D25" s="9" t="s">
        <v>20</v>
      </c>
      <c r="E25" s="9" t="s">
        <v>27</v>
      </c>
      <c r="F25" s="9"/>
      <c r="G25" s="10" t="s">
        <v>28</v>
      </c>
      <c r="H25" s="130"/>
      <c r="I25" s="133"/>
      <c r="J25" s="136"/>
      <c r="K25" s="117"/>
      <c r="L25" s="117"/>
      <c r="M25" s="117"/>
      <c r="N25" s="117"/>
      <c r="O25" s="117"/>
    </row>
    <row r="26" spans="3:17" x14ac:dyDescent="0.3">
      <c r="C26" s="12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153"/>
    </row>
    <row r="27" spans="3:17" x14ac:dyDescent="0.3">
      <c r="C27" s="154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6"/>
    </row>
    <row r="28" spans="3:17" x14ac:dyDescent="0.3">
      <c r="C28" s="102" t="s">
        <v>36</v>
      </c>
      <c r="D28" s="103"/>
      <c r="E28" s="103"/>
      <c r="F28" s="103"/>
      <c r="G28" s="104"/>
      <c r="H28" s="111">
        <v>13</v>
      </c>
      <c r="I28" s="112" t="s">
        <v>118</v>
      </c>
      <c r="J28" s="125" t="s">
        <v>122</v>
      </c>
      <c r="K28" s="94">
        <f>K22+K20+K19</f>
        <v>24750000</v>
      </c>
      <c r="L28" s="94" t="s">
        <v>147</v>
      </c>
      <c r="M28" s="25"/>
      <c r="N28" s="94"/>
      <c r="O28" s="94"/>
    </row>
    <row r="29" spans="3:17" x14ac:dyDescent="0.3">
      <c r="C29" s="105"/>
      <c r="D29" s="106"/>
      <c r="E29" s="106"/>
      <c r="F29" s="106"/>
      <c r="G29" s="107"/>
      <c r="H29" s="95"/>
      <c r="I29" s="113"/>
      <c r="J29" s="126"/>
      <c r="K29" s="100"/>
      <c r="L29" s="100"/>
      <c r="M29" s="26"/>
      <c r="N29" s="100"/>
      <c r="O29" s="95"/>
    </row>
    <row r="30" spans="3:17" x14ac:dyDescent="0.3">
      <c r="C30" s="105"/>
      <c r="D30" s="106"/>
      <c r="E30" s="106"/>
      <c r="F30" s="106"/>
      <c r="G30" s="107"/>
      <c r="H30" s="95"/>
      <c r="I30" s="113"/>
      <c r="J30" s="126"/>
      <c r="K30" s="100"/>
      <c r="L30" s="100"/>
      <c r="M30" s="26"/>
      <c r="N30" s="100"/>
      <c r="O30" s="95"/>
    </row>
    <row r="31" spans="3:17" x14ac:dyDescent="0.3">
      <c r="C31" s="108"/>
      <c r="D31" s="109"/>
      <c r="E31" s="109"/>
      <c r="F31" s="109"/>
      <c r="G31" s="110"/>
      <c r="H31" s="96"/>
      <c r="I31" s="114"/>
      <c r="J31" s="127"/>
      <c r="K31" s="101"/>
      <c r="L31" s="101"/>
      <c r="M31" s="27"/>
      <c r="N31" s="101"/>
      <c r="O31" s="96"/>
    </row>
    <row r="34" spans="5:15" ht="27" customHeight="1" x14ac:dyDescent="0.3">
      <c r="I34" s="34" t="s">
        <v>123</v>
      </c>
      <c r="J34" s="16" t="s">
        <v>124</v>
      </c>
      <c r="K34" s="35">
        <f>P14</f>
        <v>112220000</v>
      </c>
      <c r="M34" s="150" t="s">
        <v>128</v>
      </c>
      <c r="N34" s="151"/>
      <c r="O34" s="152"/>
    </row>
    <row r="35" spans="5:15" x14ac:dyDescent="0.3">
      <c r="I35" s="34" t="s">
        <v>125</v>
      </c>
      <c r="J35" s="16" t="s">
        <v>126</v>
      </c>
      <c r="K35" s="35">
        <f>K28</f>
        <v>24750000</v>
      </c>
      <c r="M35" s="37" t="s">
        <v>129</v>
      </c>
      <c r="N35" s="35">
        <v>30000000</v>
      </c>
      <c r="O35" s="1" t="s">
        <v>131</v>
      </c>
    </row>
    <row r="36" spans="5:15" x14ac:dyDescent="0.3">
      <c r="I36" s="34"/>
      <c r="J36" s="35"/>
      <c r="K36" s="35"/>
      <c r="M36" s="37" t="s">
        <v>130</v>
      </c>
      <c r="N36" s="35">
        <v>40000000</v>
      </c>
      <c r="O36" s="1" t="s">
        <v>132</v>
      </c>
    </row>
    <row r="37" spans="5:15" x14ac:dyDescent="0.3">
      <c r="I37" s="34"/>
      <c r="J37" s="35" t="s">
        <v>30</v>
      </c>
      <c r="K37" s="35">
        <f>K35+K34</f>
        <v>136970000</v>
      </c>
      <c r="M37" s="37" t="s">
        <v>135</v>
      </c>
      <c r="N37" s="35">
        <v>5000000</v>
      </c>
      <c r="O37" s="36" t="s">
        <v>131</v>
      </c>
    </row>
    <row r="38" spans="5:15" x14ac:dyDescent="0.3">
      <c r="I38" s="34"/>
      <c r="J38" s="35"/>
      <c r="K38" s="16" t="s">
        <v>127</v>
      </c>
      <c r="M38" s="37" t="s">
        <v>134</v>
      </c>
      <c r="N38" s="35">
        <v>5000000</v>
      </c>
      <c r="O38" s="36" t="s">
        <v>131</v>
      </c>
    </row>
    <row r="39" spans="5:15" x14ac:dyDescent="0.3">
      <c r="I39" s="34"/>
      <c r="J39" s="35"/>
      <c r="K39" s="35"/>
      <c r="M39" s="37" t="s">
        <v>133</v>
      </c>
      <c r="N39" s="35">
        <v>21860000</v>
      </c>
      <c r="O39" s="36" t="s">
        <v>131</v>
      </c>
    </row>
    <row r="40" spans="5:15" x14ac:dyDescent="0.3">
      <c r="E40" s="149" t="s">
        <v>149</v>
      </c>
      <c r="F40" s="123"/>
      <c r="G40" s="123"/>
    </row>
    <row r="41" spans="5:15" x14ac:dyDescent="0.3">
      <c r="E41" s="123"/>
      <c r="F41" s="123"/>
      <c r="G41" s="123"/>
      <c r="M41" s="3" t="s">
        <v>30</v>
      </c>
      <c r="N41" s="3">
        <f>SUM(N35:N39)</f>
        <v>101860000</v>
      </c>
    </row>
    <row r="42" spans="5:15" x14ac:dyDescent="0.3">
      <c r="M42" s="3" t="s">
        <v>136</v>
      </c>
      <c r="N42" s="3">
        <f>K37-N41</f>
        <v>35110000</v>
      </c>
    </row>
    <row r="43" spans="5:15" ht="28.8" x14ac:dyDescent="0.3">
      <c r="I43" s="32" t="s">
        <v>148</v>
      </c>
    </row>
  </sheetData>
  <mergeCells count="32">
    <mergeCell ref="E40:G41"/>
    <mergeCell ref="M34:O34"/>
    <mergeCell ref="C26:O27"/>
    <mergeCell ref="H28:H31"/>
    <mergeCell ref="I28:I31"/>
    <mergeCell ref="K28:K31"/>
    <mergeCell ref="L28:L31"/>
    <mergeCell ref="N28:N31"/>
    <mergeCell ref="O28:O31"/>
    <mergeCell ref="C28:G31"/>
    <mergeCell ref="J28:J31"/>
    <mergeCell ref="N20:N21"/>
    <mergeCell ref="O20:O21"/>
    <mergeCell ref="H22:H25"/>
    <mergeCell ref="I22:I25"/>
    <mergeCell ref="J22:J25"/>
    <mergeCell ref="K22:K25"/>
    <mergeCell ref="L22:L25"/>
    <mergeCell ref="N22:N25"/>
    <mergeCell ref="O22:O25"/>
    <mergeCell ref="H20:H21"/>
    <mergeCell ref="I20:I21"/>
    <mergeCell ref="K20:K21"/>
    <mergeCell ref="L20:L21"/>
    <mergeCell ref="J20:J21"/>
    <mergeCell ref="M20:M21"/>
    <mergeCell ref="M22:M25"/>
    <mergeCell ref="C17:O17"/>
    <mergeCell ref="C4:P4"/>
    <mergeCell ref="C13:P13"/>
    <mergeCell ref="C14:G14"/>
    <mergeCell ref="C15:P1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890D-CD9A-4CA5-BD54-0DF58994DDE9}">
  <dimension ref="A4:R46"/>
  <sheetViews>
    <sheetView rightToLeft="1" topLeftCell="A13" zoomScale="80" zoomScaleNormal="80" workbookViewId="0">
      <selection activeCell="I6" sqref="I6"/>
    </sheetView>
  </sheetViews>
  <sheetFormatPr defaultRowHeight="14.4" x14ac:dyDescent="0.3"/>
  <cols>
    <col min="3" max="3" width="5.44140625" style="69" customWidth="1"/>
    <col min="4" max="4" width="11.6640625" style="69" customWidth="1"/>
    <col min="5" max="5" width="11.21875" style="69" customWidth="1"/>
    <col min="6" max="6" width="21.109375" style="71" customWidth="1"/>
    <col min="7" max="7" width="9.77734375" style="69" customWidth="1"/>
    <col min="8" max="8" width="21.21875" style="3" customWidth="1"/>
    <col min="9" max="9" width="18.21875" style="3" customWidth="1"/>
    <col min="10" max="10" width="14.88671875" style="3" customWidth="1"/>
    <col min="11" max="11" width="12" style="3" customWidth="1"/>
    <col min="12" max="12" width="16.6640625" style="3" customWidth="1"/>
    <col min="13" max="13" width="17.33203125" style="69" customWidth="1"/>
    <col min="14" max="14" width="13.21875" style="69" customWidth="1"/>
    <col min="15" max="15" width="16" style="69" customWidth="1"/>
    <col min="16" max="18" width="8.88671875" style="69"/>
  </cols>
  <sheetData>
    <row r="4" spans="1:14" ht="33.6" customHeight="1" x14ac:dyDescent="0.3">
      <c r="C4" s="139" t="s">
        <v>196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1:14" ht="28.8" x14ac:dyDescent="0.3">
      <c r="C5" s="5" t="s">
        <v>1</v>
      </c>
      <c r="D5" s="5" t="s">
        <v>2</v>
      </c>
      <c r="E5" s="5" t="s">
        <v>3</v>
      </c>
      <c r="F5" s="6" t="s">
        <v>4</v>
      </c>
      <c r="G5" s="5" t="s">
        <v>5</v>
      </c>
      <c r="H5" s="7" t="s">
        <v>6</v>
      </c>
      <c r="I5" s="7" t="s">
        <v>7</v>
      </c>
      <c r="J5" s="7" t="s">
        <v>39</v>
      </c>
      <c r="K5" s="7" t="s">
        <v>8</v>
      </c>
      <c r="L5" s="8" t="s">
        <v>29</v>
      </c>
      <c r="M5" s="5" t="s">
        <v>12</v>
      </c>
    </row>
    <row r="6" spans="1:14" ht="39" customHeight="1" x14ac:dyDescent="0.3">
      <c r="C6" s="9">
        <v>1</v>
      </c>
      <c r="D6" s="9" t="s">
        <v>9</v>
      </c>
      <c r="E6" s="9" t="s">
        <v>10</v>
      </c>
      <c r="F6" s="10" t="s">
        <v>11</v>
      </c>
      <c r="G6" s="9">
        <v>150</v>
      </c>
      <c r="H6" s="11">
        <f>G6*50000</f>
        <v>7500000</v>
      </c>
      <c r="I6" s="11">
        <f>G6*350000</f>
        <v>52500000</v>
      </c>
      <c r="J6" s="11">
        <v>3000000</v>
      </c>
      <c r="K6" s="11"/>
      <c r="L6" s="11">
        <v>8000000</v>
      </c>
      <c r="M6" s="11">
        <f>K6+J6+I6+H6+L6</f>
        <v>71000000</v>
      </c>
    </row>
    <row r="7" spans="1:14" ht="39" customHeight="1" x14ac:dyDescent="0.3">
      <c r="C7" s="9">
        <v>2</v>
      </c>
      <c r="D7" s="9" t="s">
        <v>13</v>
      </c>
      <c r="E7" s="9" t="s">
        <v>14</v>
      </c>
      <c r="F7" s="10" t="s">
        <v>15</v>
      </c>
      <c r="G7" s="9">
        <v>150</v>
      </c>
      <c r="H7" s="11">
        <f t="shared" ref="H7:H12" si="0">G7*50000</f>
        <v>7500000</v>
      </c>
      <c r="I7" s="11">
        <f t="shared" ref="I7:I12" si="1">G7*350000</f>
        <v>52500000</v>
      </c>
      <c r="J7" s="11">
        <v>3000000</v>
      </c>
      <c r="K7" s="11"/>
      <c r="L7" s="11">
        <v>7000000</v>
      </c>
      <c r="M7" s="11">
        <f t="shared" ref="M7:M12" si="2">K7+J7+I7+H7+L7</f>
        <v>70000000</v>
      </c>
    </row>
    <row r="8" spans="1:14" ht="39" customHeight="1" x14ac:dyDescent="0.3">
      <c r="C8" s="9">
        <v>3</v>
      </c>
      <c r="D8" s="9" t="s">
        <v>16</v>
      </c>
      <c r="E8" s="9" t="s">
        <v>17</v>
      </c>
      <c r="F8" s="10" t="s">
        <v>18</v>
      </c>
      <c r="G8" s="9">
        <v>100</v>
      </c>
      <c r="H8" s="11">
        <f t="shared" si="0"/>
        <v>5000000</v>
      </c>
      <c r="I8" s="11">
        <f t="shared" si="1"/>
        <v>35000000</v>
      </c>
      <c r="J8" s="11">
        <v>2000000</v>
      </c>
      <c r="K8" s="11"/>
      <c r="L8" s="11">
        <v>7000000</v>
      </c>
      <c r="M8" s="11">
        <f t="shared" si="2"/>
        <v>49000000</v>
      </c>
    </row>
    <row r="9" spans="1:14" ht="39" customHeight="1" x14ac:dyDescent="0.3">
      <c r="C9" s="9">
        <v>4</v>
      </c>
      <c r="D9" s="9" t="s">
        <v>19</v>
      </c>
      <c r="E9" s="9" t="s">
        <v>22</v>
      </c>
      <c r="F9" s="10" t="s">
        <v>23</v>
      </c>
      <c r="G9" s="9">
        <v>550</v>
      </c>
      <c r="H9" s="11">
        <f t="shared" si="0"/>
        <v>27500000</v>
      </c>
      <c r="I9" s="11">
        <f t="shared" si="1"/>
        <v>192500000</v>
      </c>
      <c r="J9" s="11">
        <v>7000000</v>
      </c>
      <c r="K9" s="11"/>
      <c r="L9" s="11">
        <v>9000000</v>
      </c>
      <c r="M9" s="11">
        <f t="shared" si="2"/>
        <v>236000000</v>
      </c>
    </row>
    <row r="10" spans="1:14" ht="39" customHeight="1" x14ac:dyDescent="0.3">
      <c r="C10" s="9">
        <v>5</v>
      </c>
      <c r="D10" s="9" t="s">
        <v>20</v>
      </c>
      <c r="E10" s="9" t="s">
        <v>21</v>
      </c>
      <c r="F10" s="10" t="s">
        <v>190</v>
      </c>
      <c r="G10" s="9">
        <v>1000</v>
      </c>
      <c r="H10" s="11">
        <f t="shared" si="0"/>
        <v>50000000</v>
      </c>
      <c r="I10" s="11">
        <f t="shared" si="1"/>
        <v>350000000</v>
      </c>
      <c r="J10" s="11">
        <v>9000000</v>
      </c>
      <c r="K10" s="11"/>
      <c r="L10" s="11">
        <v>9000000</v>
      </c>
      <c r="M10" s="11">
        <f t="shared" si="2"/>
        <v>418000000</v>
      </c>
    </row>
    <row r="11" spans="1:14" ht="39" customHeight="1" x14ac:dyDescent="0.3">
      <c r="C11" s="9">
        <v>6</v>
      </c>
      <c r="D11" s="9" t="s">
        <v>20</v>
      </c>
      <c r="E11" s="9" t="s">
        <v>25</v>
      </c>
      <c r="F11" s="10" t="s">
        <v>26</v>
      </c>
      <c r="G11" s="9">
        <v>100</v>
      </c>
      <c r="H11" s="11">
        <f t="shared" si="0"/>
        <v>5000000</v>
      </c>
      <c r="I11" s="11">
        <f t="shared" si="1"/>
        <v>35000000</v>
      </c>
      <c r="J11" s="11">
        <v>2000000</v>
      </c>
      <c r="K11" s="11"/>
      <c r="L11" s="11">
        <v>9000000</v>
      </c>
      <c r="M11" s="11">
        <f t="shared" si="2"/>
        <v>51000000</v>
      </c>
    </row>
    <row r="12" spans="1:14" ht="39" customHeight="1" x14ac:dyDescent="0.3">
      <c r="C12" s="9">
        <v>7</v>
      </c>
      <c r="D12" s="9" t="s">
        <v>20</v>
      </c>
      <c r="E12" s="9" t="s">
        <v>27</v>
      </c>
      <c r="F12" s="10" t="s">
        <v>28</v>
      </c>
      <c r="G12" s="9">
        <v>200</v>
      </c>
      <c r="H12" s="11">
        <f t="shared" si="0"/>
        <v>10000000</v>
      </c>
      <c r="I12" s="11">
        <f t="shared" si="1"/>
        <v>70000000</v>
      </c>
      <c r="J12" s="11">
        <v>4000000</v>
      </c>
      <c r="K12" s="11"/>
      <c r="L12" s="11">
        <v>9000000</v>
      </c>
      <c r="M12" s="11">
        <f t="shared" si="2"/>
        <v>93000000</v>
      </c>
    </row>
    <row r="13" spans="1:14" ht="39" customHeight="1" x14ac:dyDescent="0.3">
      <c r="A13" s="75"/>
      <c r="B13" s="75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76"/>
    </row>
    <row r="14" spans="1:14" ht="26.4" customHeight="1" x14ac:dyDescent="0.3">
      <c r="C14" s="167" t="s">
        <v>30</v>
      </c>
      <c r="D14" s="167"/>
      <c r="E14" s="167"/>
      <c r="F14" s="167"/>
      <c r="G14" s="72">
        <f>SUM(G6:G12)</f>
        <v>2250</v>
      </c>
      <c r="H14" s="13">
        <f>SUM(H6:H12)</f>
        <v>112500000</v>
      </c>
      <c r="I14" s="13">
        <f t="shared" ref="I14:L14" si="3">SUM(I6:I12)</f>
        <v>787500000</v>
      </c>
      <c r="J14" s="13">
        <f t="shared" si="3"/>
        <v>30000000</v>
      </c>
      <c r="K14" s="13">
        <f t="shared" si="3"/>
        <v>0</v>
      </c>
      <c r="L14" s="13">
        <f t="shared" si="3"/>
        <v>58000000</v>
      </c>
      <c r="M14" s="13">
        <f>SUM(M6:M12)</f>
        <v>988000000</v>
      </c>
    </row>
    <row r="15" spans="1:14" ht="26.4" customHeight="1" x14ac:dyDescent="0.3"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</row>
    <row r="16" spans="1:14" ht="26.4" customHeight="1" x14ac:dyDescent="0.3"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</row>
    <row r="17" spans="3:15" ht="26.4" customHeight="1" x14ac:dyDescent="0.3">
      <c r="C17" s="162" t="s">
        <v>31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</row>
    <row r="18" spans="3:15" ht="40.200000000000003" customHeight="1" x14ac:dyDescent="0.3">
      <c r="C18" s="5" t="s">
        <v>1</v>
      </c>
      <c r="D18" s="5" t="s">
        <v>2</v>
      </c>
      <c r="E18" s="5" t="s">
        <v>3</v>
      </c>
      <c r="F18" s="6" t="s">
        <v>4</v>
      </c>
      <c r="G18" s="6" t="s">
        <v>32</v>
      </c>
      <c r="H18" s="7" t="s">
        <v>197</v>
      </c>
      <c r="I18" s="8" t="s">
        <v>205</v>
      </c>
      <c r="J18" s="7" t="s">
        <v>34</v>
      </c>
      <c r="K18" s="7" t="s">
        <v>184</v>
      </c>
      <c r="L18" s="8" t="s">
        <v>35</v>
      </c>
      <c r="M18" s="6" t="s">
        <v>206</v>
      </c>
      <c r="N18" s="5" t="s">
        <v>207</v>
      </c>
      <c r="O18" s="5" t="s">
        <v>201</v>
      </c>
    </row>
    <row r="19" spans="3:15" ht="35.4" customHeight="1" x14ac:dyDescent="0.3">
      <c r="C19" s="9">
        <v>1</v>
      </c>
      <c r="D19" s="9" t="s">
        <v>9</v>
      </c>
      <c r="E19" s="9" t="s">
        <v>10</v>
      </c>
      <c r="F19" s="10" t="s">
        <v>11</v>
      </c>
      <c r="G19" s="10">
        <v>4</v>
      </c>
      <c r="H19" s="14" t="s">
        <v>198</v>
      </c>
      <c r="I19" s="11">
        <v>4000000</v>
      </c>
      <c r="J19" s="11">
        <v>100000</v>
      </c>
      <c r="K19" s="11">
        <v>600000</v>
      </c>
      <c r="L19" s="11">
        <v>4</v>
      </c>
      <c r="M19" s="11">
        <f>(K19+J19)*L19+I19</f>
        <v>6800000</v>
      </c>
      <c r="N19" s="11">
        <f>M19*G19</f>
        <v>27200000</v>
      </c>
      <c r="O19" s="9" t="s">
        <v>202</v>
      </c>
    </row>
    <row r="20" spans="3:15" ht="39.6" customHeight="1" x14ac:dyDescent="0.3">
      <c r="C20" s="9">
        <v>2</v>
      </c>
      <c r="D20" s="9" t="s">
        <v>13</v>
      </c>
      <c r="E20" s="9" t="s">
        <v>14</v>
      </c>
      <c r="F20" s="10" t="s">
        <v>15</v>
      </c>
      <c r="G20" s="128">
        <v>8</v>
      </c>
      <c r="H20" s="134" t="s">
        <v>199</v>
      </c>
      <c r="I20" s="115">
        <v>3000000</v>
      </c>
      <c r="J20" s="115">
        <v>100000</v>
      </c>
      <c r="K20" s="115">
        <v>600000</v>
      </c>
      <c r="L20" s="115">
        <v>5</v>
      </c>
      <c r="M20" s="115">
        <f t="shared" ref="M20" si="4">(K20+J20)*L20+I20</f>
        <v>6500000</v>
      </c>
      <c r="N20" s="115">
        <f t="shared" ref="N20" si="5">M20*G20</f>
        <v>52000000</v>
      </c>
      <c r="O20" s="128" t="s">
        <v>203</v>
      </c>
    </row>
    <row r="21" spans="3:15" ht="32.4" customHeight="1" x14ac:dyDescent="0.3">
      <c r="C21" s="9">
        <v>3</v>
      </c>
      <c r="D21" s="9" t="s">
        <v>16</v>
      </c>
      <c r="E21" s="9" t="s">
        <v>17</v>
      </c>
      <c r="F21" s="10" t="s">
        <v>18</v>
      </c>
      <c r="G21" s="130"/>
      <c r="H21" s="136"/>
      <c r="I21" s="117"/>
      <c r="J21" s="117"/>
      <c r="K21" s="117"/>
      <c r="L21" s="117"/>
      <c r="M21" s="117"/>
      <c r="N21" s="117"/>
      <c r="O21" s="130"/>
    </row>
    <row r="22" spans="3:15" ht="39.6" customHeight="1" x14ac:dyDescent="0.3">
      <c r="C22" s="9">
        <v>4</v>
      </c>
      <c r="D22" s="9" t="s">
        <v>19</v>
      </c>
      <c r="E22" s="9" t="s">
        <v>22</v>
      </c>
      <c r="F22" s="10" t="s">
        <v>185</v>
      </c>
      <c r="G22" s="128">
        <v>4</v>
      </c>
      <c r="H22" s="134" t="s">
        <v>200</v>
      </c>
      <c r="I22" s="115">
        <v>18000000</v>
      </c>
      <c r="J22" s="115">
        <v>100000</v>
      </c>
      <c r="K22" s="115">
        <v>600000</v>
      </c>
      <c r="L22" s="115">
        <v>6</v>
      </c>
      <c r="M22" s="115">
        <f>(K22+J22)*L22+I22</f>
        <v>22200000</v>
      </c>
      <c r="N22" s="115">
        <f>M22*G22</f>
        <v>88800000</v>
      </c>
      <c r="O22" s="128" t="s">
        <v>204</v>
      </c>
    </row>
    <row r="23" spans="3:15" ht="41.4" customHeight="1" x14ac:dyDescent="0.3">
      <c r="C23" s="9">
        <v>5</v>
      </c>
      <c r="D23" s="9" t="s">
        <v>20</v>
      </c>
      <c r="E23" s="9" t="s">
        <v>21</v>
      </c>
      <c r="F23" s="10" t="s">
        <v>188</v>
      </c>
      <c r="G23" s="129"/>
      <c r="H23" s="116"/>
      <c r="I23" s="116"/>
      <c r="J23" s="116"/>
      <c r="K23" s="116"/>
      <c r="L23" s="116"/>
      <c r="M23" s="116"/>
      <c r="N23" s="116"/>
      <c r="O23" s="129"/>
    </row>
    <row r="24" spans="3:15" ht="37.950000000000003" customHeight="1" x14ac:dyDescent="0.3">
      <c r="C24" s="9">
        <v>6</v>
      </c>
      <c r="D24" s="9" t="s">
        <v>20</v>
      </c>
      <c r="E24" s="9" t="s">
        <v>25</v>
      </c>
      <c r="F24" s="10" t="s">
        <v>26</v>
      </c>
      <c r="G24" s="129"/>
      <c r="H24" s="116"/>
      <c r="I24" s="116"/>
      <c r="J24" s="116"/>
      <c r="K24" s="116"/>
      <c r="L24" s="116"/>
      <c r="M24" s="116"/>
      <c r="N24" s="116"/>
      <c r="O24" s="129"/>
    </row>
    <row r="25" spans="3:15" ht="31.95" customHeight="1" x14ac:dyDescent="0.3">
      <c r="C25" s="70">
        <v>7</v>
      </c>
      <c r="D25" s="70" t="s">
        <v>20</v>
      </c>
      <c r="E25" s="70" t="s">
        <v>27</v>
      </c>
      <c r="F25" s="74" t="s">
        <v>28</v>
      </c>
      <c r="G25" s="129"/>
      <c r="H25" s="116"/>
      <c r="I25" s="116"/>
      <c r="J25" s="116"/>
      <c r="K25" s="116"/>
      <c r="L25" s="116"/>
      <c r="M25" s="116"/>
      <c r="N25" s="116"/>
      <c r="O25" s="130"/>
    </row>
    <row r="26" spans="3:15" x14ac:dyDescent="0.3"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68"/>
    </row>
    <row r="27" spans="3:15" x14ac:dyDescent="0.3"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76"/>
    </row>
    <row r="28" spans="3:15" x14ac:dyDescent="0.3">
      <c r="C28" s="92"/>
      <c r="D28" s="92"/>
      <c r="E28" s="92"/>
      <c r="F28" s="165" t="s">
        <v>36</v>
      </c>
      <c r="G28" s="165">
        <f>G20+G19+G22</f>
        <v>16</v>
      </c>
      <c r="H28" s="164" t="s">
        <v>37</v>
      </c>
      <c r="I28" s="164">
        <v>112000000</v>
      </c>
      <c r="J28" s="166" t="s">
        <v>183</v>
      </c>
      <c r="K28" s="164">
        <f>M28-I28</f>
        <v>56000000</v>
      </c>
      <c r="L28" s="164" t="s">
        <v>38</v>
      </c>
      <c r="M28" s="164">
        <f>N19+N20+N22</f>
        <v>168000000</v>
      </c>
    </row>
    <row r="29" spans="3:15" x14ac:dyDescent="0.3">
      <c r="C29" s="92"/>
      <c r="D29" s="92"/>
      <c r="E29" s="92"/>
      <c r="F29" s="165"/>
      <c r="G29" s="165"/>
      <c r="H29" s="164"/>
      <c r="I29" s="164"/>
      <c r="J29" s="166"/>
      <c r="K29" s="164"/>
      <c r="L29" s="164"/>
      <c r="M29" s="165"/>
    </row>
    <row r="30" spans="3:15" x14ac:dyDescent="0.3">
      <c r="C30" s="92"/>
      <c r="D30" s="92"/>
      <c r="E30" s="92"/>
      <c r="F30" s="165"/>
      <c r="G30" s="165"/>
      <c r="H30" s="164"/>
      <c r="I30" s="164"/>
      <c r="J30" s="166"/>
      <c r="K30" s="164"/>
      <c r="L30" s="164"/>
      <c r="M30" s="165"/>
    </row>
    <row r="31" spans="3:15" x14ac:dyDescent="0.3">
      <c r="C31" s="92"/>
      <c r="D31" s="92"/>
      <c r="E31" s="92"/>
      <c r="F31" s="165"/>
      <c r="G31" s="165"/>
      <c r="H31" s="164"/>
      <c r="I31" s="164"/>
      <c r="J31" s="166"/>
      <c r="K31" s="164"/>
      <c r="L31" s="164"/>
      <c r="M31" s="165"/>
    </row>
    <row r="33" spans="6:13" ht="28.95" customHeight="1" x14ac:dyDescent="0.3">
      <c r="G33" s="163" t="s">
        <v>40</v>
      </c>
      <c r="H33" s="16" t="s">
        <v>41</v>
      </c>
      <c r="I33" s="16" t="s">
        <v>208</v>
      </c>
      <c r="J33" s="77"/>
    </row>
    <row r="34" spans="6:13" ht="26.25" customHeight="1" x14ac:dyDescent="0.3">
      <c r="G34" s="163"/>
      <c r="H34" s="16" t="s">
        <v>42</v>
      </c>
      <c r="I34" s="16" t="s">
        <v>208</v>
      </c>
      <c r="J34" s="77"/>
    </row>
    <row r="35" spans="6:13" ht="28.5" customHeight="1" x14ac:dyDescent="0.3">
      <c r="G35" s="163"/>
      <c r="H35" s="16" t="s">
        <v>43</v>
      </c>
      <c r="I35" s="16" t="s">
        <v>209</v>
      </c>
      <c r="J35" s="77"/>
    </row>
    <row r="36" spans="6:13" ht="54" customHeight="1" x14ac:dyDescent="0.3">
      <c r="G36" s="15" t="s">
        <v>211</v>
      </c>
      <c r="H36" s="16" t="s">
        <v>210</v>
      </c>
      <c r="I36" s="16" t="s">
        <v>212</v>
      </c>
      <c r="J36" s="77"/>
    </row>
    <row r="39" spans="6:13" ht="31.8" customHeight="1" x14ac:dyDescent="0.3">
      <c r="F39" s="159" t="s">
        <v>213</v>
      </c>
      <c r="G39" s="160"/>
      <c r="H39" s="160"/>
      <c r="I39" s="160"/>
      <c r="J39" s="160"/>
      <c r="K39" s="160"/>
      <c r="L39" s="160"/>
      <c r="M39" s="161"/>
    </row>
    <row r="40" spans="6:13" ht="48" customHeight="1" x14ac:dyDescent="0.3">
      <c r="F40" s="73" t="s">
        <v>214</v>
      </c>
      <c r="G40" s="157">
        <f>M14</f>
        <v>988000000</v>
      </c>
      <c r="H40" s="158"/>
      <c r="I40" s="73" t="s">
        <v>216</v>
      </c>
      <c r="J40" s="157">
        <f>M28+48000000</f>
        <v>216000000</v>
      </c>
      <c r="K40" s="158"/>
      <c r="L40" s="73" t="s">
        <v>215</v>
      </c>
      <c r="M40" s="49">
        <f>J40+G40</f>
        <v>1204000000</v>
      </c>
    </row>
    <row r="41" spans="6:13" x14ac:dyDescent="0.3">
      <c r="F41" s="69"/>
      <c r="H41" s="69"/>
      <c r="I41" s="69"/>
      <c r="J41" s="69"/>
      <c r="K41" s="69"/>
      <c r="L41" s="69"/>
    </row>
    <row r="42" spans="6:13" x14ac:dyDescent="0.3">
      <c r="F42" s="69"/>
      <c r="H42" s="69"/>
      <c r="I42" s="69"/>
      <c r="J42" s="69"/>
      <c r="K42" s="69"/>
      <c r="L42" s="69"/>
    </row>
    <row r="43" spans="6:13" x14ac:dyDescent="0.3">
      <c r="F43" s="69"/>
      <c r="H43" s="69"/>
      <c r="I43" s="69"/>
      <c r="J43" s="69"/>
      <c r="K43" s="69"/>
      <c r="L43" s="69"/>
    </row>
    <row r="44" spans="6:13" x14ac:dyDescent="0.3">
      <c r="F44" s="69"/>
      <c r="H44" s="69"/>
      <c r="I44" s="69"/>
      <c r="J44" s="69"/>
      <c r="K44" s="69"/>
      <c r="L44" s="69"/>
    </row>
    <row r="45" spans="6:13" x14ac:dyDescent="0.3">
      <c r="F45" s="69"/>
      <c r="H45" s="69"/>
      <c r="I45" s="69"/>
      <c r="J45" s="69"/>
      <c r="K45" s="69"/>
      <c r="L45" s="69"/>
    </row>
    <row r="46" spans="6:13" x14ac:dyDescent="0.3">
      <c r="F46" s="3"/>
      <c r="G46" s="3"/>
      <c r="H46" s="69"/>
      <c r="I46" s="69"/>
      <c r="J46" s="69"/>
      <c r="K46" s="69"/>
      <c r="L46" s="69"/>
    </row>
  </sheetData>
  <mergeCells count="37">
    <mergeCell ref="I20:I21"/>
    <mergeCell ref="C14:F14"/>
    <mergeCell ref="C4:M4"/>
    <mergeCell ref="C13:M13"/>
    <mergeCell ref="C15:M16"/>
    <mergeCell ref="O20:O21"/>
    <mergeCell ref="O22:O25"/>
    <mergeCell ref="C17:O17"/>
    <mergeCell ref="G33:G35"/>
    <mergeCell ref="C28:E31"/>
    <mergeCell ref="C26:M27"/>
    <mergeCell ref="H28:H31"/>
    <mergeCell ref="I28:I31"/>
    <mergeCell ref="F28:F31"/>
    <mergeCell ref="G28:G31"/>
    <mergeCell ref="J28:J31"/>
    <mergeCell ref="K28:K31"/>
    <mergeCell ref="L28:L31"/>
    <mergeCell ref="M28:M31"/>
    <mergeCell ref="M20:M21"/>
    <mergeCell ref="G22:G25"/>
    <mergeCell ref="G40:H40"/>
    <mergeCell ref="J40:K40"/>
    <mergeCell ref="F39:M39"/>
    <mergeCell ref="N20:N21"/>
    <mergeCell ref="N22:N25"/>
    <mergeCell ref="H22:H25"/>
    <mergeCell ref="M22:M25"/>
    <mergeCell ref="I22:I25"/>
    <mergeCell ref="J22:J25"/>
    <mergeCell ref="K22:K25"/>
    <mergeCell ref="L22:L25"/>
    <mergeCell ref="H20:H21"/>
    <mergeCell ref="G20:G21"/>
    <mergeCell ref="L20:L21"/>
    <mergeCell ref="K20:K21"/>
    <mergeCell ref="J20:J2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0122-1501-43B1-821B-19ACF1A9710E}">
  <dimension ref="F3:J10"/>
  <sheetViews>
    <sheetView rightToLeft="1" workbookViewId="0">
      <selection activeCell="B19" sqref="B19"/>
    </sheetView>
  </sheetViews>
  <sheetFormatPr defaultRowHeight="14.4" x14ac:dyDescent="0.3"/>
  <cols>
    <col min="6" max="7" width="8.88671875" style="17"/>
    <col min="8" max="8" width="15" style="17" customWidth="1"/>
    <col min="9" max="9" width="21.44140625" style="17" customWidth="1"/>
    <col min="10" max="10" width="22.88671875" style="17" customWidth="1"/>
  </cols>
  <sheetData>
    <row r="3" spans="6:10" ht="28.95" customHeight="1" x14ac:dyDescent="0.3">
      <c r="F3" s="168" t="s">
        <v>62</v>
      </c>
      <c r="G3" s="168"/>
      <c r="H3" s="168"/>
      <c r="I3" s="168"/>
      <c r="J3" s="168"/>
    </row>
    <row r="4" spans="6:10" ht="29.4" customHeight="1" x14ac:dyDescent="0.3">
      <c r="F4" s="18" t="s">
        <v>44</v>
      </c>
      <c r="G4" s="18" t="s">
        <v>48</v>
      </c>
      <c r="H4" s="18" t="s">
        <v>49</v>
      </c>
      <c r="I4" s="18" t="s">
        <v>52</v>
      </c>
      <c r="J4" s="18" t="s">
        <v>50</v>
      </c>
    </row>
    <row r="5" spans="6:10" ht="29.4" customHeight="1" x14ac:dyDescent="0.3">
      <c r="F5" s="19">
        <v>1</v>
      </c>
      <c r="G5" s="20" t="s">
        <v>45</v>
      </c>
      <c r="H5" s="20" t="s">
        <v>58</v>
      </c>
      <c r="I5" s="20">
        <v>70</v>
      </c>
      <c r="J5" s="20"/>
    </row>
    <row r="6" spans="6:10" ht="29.4" customHeight="1" x14ac:dyDescent="0.3">
      <c r="F6" s="19">
        <v>2</v>
      </c>
      <c r="G6" s="20" t="s">
        <v>8</v>
      </c>
      <c r="H6" s="20" t="s">
        <v>57</v>
      </c>
      <c r="I6" s="20">
        <v>1000</v>
      </c>
      <c r="J6" s="20"/>
    </row>
    <row r="7" spans="6:10" ht="29.4" customHeight="1" x14ac:dyDescent="0.3">
      <c r="F7" s="171">
        <v>3</v>
      </c>
      <c r="G7" s="169" t="s">
        <v>46</v>
      </c>
      <c r="H7" s="20" t="s">
        <v>56</v>
      </c>
      <c r="I7" s="20">
        <v>1000</v>
      </c>
      <c r="J7" s="20"/>
    </row>
    <row r="8" spans="6:10" ht="29.4" customHeight="1" x14ac:dyDescent="0.3">
      <c r="F8" s="172"/>
      <c r="G8" s="170"/>
      <c r="H8" s="20" t="s">
        <v>55</v>
      </c>
      <c r="I8" s="20">
        <v>1000</v>
      </c>
      <c r="J8" s="20"/>
    </row>
    <row r="9" spans="6:10" ht="29.4" customHeight="1" x14ac:dyDescent="0.3">
      <c r="F9" s="19">
        <v>4</v>
      </c>
      <c r="G9" s="20" t="s">
        <v>47</v>
      </c>
      <c r="H9" s="20" t="s">
        <v>54</v>
      </c>
      <c r="I9" s="20" t="s">
        <v>53</v>
      </c>
      <c r="J9" s="20" t="s">
        <v>51</v>
      </c>
    </row>
    <row r="10" spans="6:10" ht="29.4" customHeight="1" x14ac:dyDescent="0.3">
      <c r="F10" s="19">
        <v>5</v>
      </c>
      <c r="G10" s="20" t="s">
        <v>59</v>
      </c>
      <c r="H10" s="20" t="s">
        <v>60</v>
      </c>
      <c r="I10" s="20"/>
      <c r="J10" s="20" t="s">
        <v>61</v>
      </c>
    </row>
  </sheetData>
  <mergeCells count="3">
    <mergeCell ref="F3:J3"/>
    <mergeCell ref="G7:G8"/>
    <mergeCell ref="F7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D206A-FF08-401D-B729-E93034B58422}">
  <dimension ref="G3:K17"/>
  <sheetViews>
    <sheetView rightToLeft="1" zoomScale="85" zoomScaleNormal="85" workbookViewId="0">
      <selection activeCell="E9" sqref="E9"/>
    </sheetView>
  </sheetViews>
  <sheetFormatPr defaultRowHeight="14.4" x14ac:dyDescent="0.3"/>
  <cols>
    <col min="7" max="7" width="6.88671875" style="21" customWidth="1"/>
    <col min="8" max="8" width="20" style="21" customWidth="1"/>
    <col min="9" max="9" width="22.44140625" style="21" customWidth="1"/>
    <col min="10" max="10" width="22.88671875" style="21" customWidth="1"/>
    <col min="11" max="11" width="31.109375" style="21" customWidth="1"/>
  </cols>
  <sheetData>
    <row r="3" spans="7:11" ht="22.95" customHeight="1" x14ac:dyDescent="0.3">
      <c r="G3" s="173" t="s">
        <v>63</v>
      </c>
      <c r="H3" s="173"/>
      <c r="I3" s="173"/>
      <c r="J3" s="173"/>
      <c r="K3" s="173"/>
    </row>
    <row r="4" spans="7:11" ht="19.8" customHeight="1" x14ac:dyDescent="0.3">
      <c r="G4" s="22" t="s">
        <v>44</v>
      </c>
      <c r="H4" s="22" t="s">
        <v>66</v>
      </c>
      <c r="I4" s="22" t="s">
        <v>49</v>
      </c>
      <c r="J4" s="22" t="s">
        <v>64</v>
      </c>
      <c r="K4" s="22" t="s">
        <v>50</v>
      </c>
    </row>
    <row r="5" spans="7:11" ht="24" customHeight="1" x14ac:dyDescent="0.3">
      <c r="G5" s="23">
        <v>1</v>
      </c>
      <c r="H5" s="24" t="s">
        <v>65</v>
      </c>
      <c r="I5" s="24" t="s">
        <v>67</v>
      </c>
      <c r="J5" s="24"/>
      <c r="K5" s="24"/>
    </row>
    <row r="6" spans="7:11" ht="24" customHeight="1" x14ac:dyDescent="0.3">
      <c r="G6" s="23">
        <v>2</v>
      </c>
      <c r="H6" s="24" t="s">
        <v>68</v>
      </c>
      <c r="I6" s="24"/>
      <c r="J6" s="24" t="s">
        <v>69</v>
      </c>
      <c r="K6" s="24"/>
    </row>
    <row r="7" spans="7:11" ht="24" customHeight="1" x14ac:dyDescent="0.3">
      <c r="G7" s="23">
        <v>3</v>
      </c>
      <c r="H7" s="24" t="s">
        <v>70</v>
      </c>
      <c r="I7" s="24"/>
      <c r="J7" s="24" t="s">
        <v>71</v>
      </c>
      <c r="K7" s="24" t="s">
        <v>72</v>
      </c>
    </row>
    <row r="8" spans="7:11" ht="24" customHeight="1" x14ac:dyDescent="0.3">
      <c r="G8" s="23">
        <v>4</v>
      </c>
      <c r="H8" s="24" t="s">
        <v>73</v>
      </c>
      <c r="I8" s="24" t="s">
        <v>74</v>
      </c>
      <c r="J8" s="24" t="s">
        <v>75</v>
      </c>
      <c r="K8" s="24" t="s">
        <v>76</v>
      </c>
    </row>
    <row r="9" spans="7:11" ht="29.4" customHeight="1" x14ac:dyDescent="0.3">
      <c r="G9" s="23">
        <v>5</v>
      </c>
      <c r="H9" s="24" t="s">
        <v>77</v>
      </c>
      <c r="I9" s="24" t="s">
        <v>78</v>
      </c>
      <c r="J9" s="24" t="s">
        <v>79</v>
      </c>
      <c r="K9" s="24" t="s">
        <v>217</v>
      </c>
    </row>
    <row r="10" spans="7:11" ht="41.4" customHeight="1" x14ac:dyDescent="0.3">
      <c r="G10" s="23">
        <v>6</v>
      </c>
      <c r="H10" s="24" t="s">
        <v>80</v>
      </c>
      <c r="I10" s="24" t="s">
        <v>82</v>
      </c>
      <c r="J10" s="24" t="s">
        <v>81</v>
      </c>
      <c r="K10" s="24" t="s">
        <v>83</v>
      </c>
    </row>
    <row r="11" spans="7:11" ht="24" customHeight="1" x14ac:dyDescent="0.3">
      <c r="G11" s="23">
        <v>7</v>
      </c>
      <c r="H11" s="24" t="s">
        <v>84</v>
      </c>
      <c r="I11" s="24" t="s">
        <v>85</v>
      </c>
      <c r="J11" s="24" t="s">
        <v>79</v>
      </c>
      <c r="K11" s="24" t="s">
        <v>86</v>
      </c>
    </row>
    <row r="12" spans="7:11" ht="32.4" customHeight="1" x14ac:dyDescent="0.3">
      <c r="G12" s="23">
        <v>8</v>
      </c>
      <c r="H12" s="24" t="s">
        <v>97</v>
      </c>
      <c r="I12" s="24"/>
      <c r="J12" s="24" t="s">
        <v>94</v>
      </c>
      <c r="K12" s="24" t="s">
        <v>98</v>
      </c>
    </row>
    <row r="13" spans="7:11" ht="40.950000000000003" customHeight="1" x14ac:dyDescent="0.3">
      <c r="G13" s="23">
        <v>9</v>
      </c>
      <c r="H13" s="24" t="s">
        <v>87</v>
      </c>
      <c r="I13" s="24"/>
      <c r="J13" s="24" t="s">
        <v>75</v>
      </c>
      <c r="K13" s="24" t="s">
        <v>88</v>
      </c>
    </row>
    <row r="14" spans="7:11" ht="34.200000000000003" customHeight="1" x14ac:dyDescent="0.3">
      <c r="G14" s="23">
        <v>10</v>
      </c>
      <c r="H14" s="24" t="s">
        <v>77</v>
      </c>
      <c r="I14" s="24" t="s">
        <v>89</v>
      </c>
      <c r="J14" s="24" t="s">
        <v>79</v>
      </c>
      <c r="K14" s="24" t="s">
        <v>186</v>
      </c>
    </row>
    <row r="15" spans="7:11" ht="33" customHeight="1" x14ac:dyDescent="0.3">
      <c r="G15" s="23">
        <v>11</v>
      </c>
      <c r="H15" s="24" t="s">
        <v>90</v>
      </c>
      <c r="I15" s="24" t="s">
        <v>92</v>
      </c>
      <c r="J15" s="24" t="s">
        <v>81</v>
      </c>
      <c r="K15" s="24" t="s">
        <v>91</v>
      </c>
    </row>
    <row r="16" spans="7:11" ht="24" customHeight="1" x14ac:dyDescent="0.3">
      <c r="G16" s="23">
        <v>12</v>
      </c>
      <c r="H16" s="24" t="s">
        <v>93</v>
      </c>
      <c r="I16" s="24"/>
      <c r="J16" s="24" t="s">
        <v>94</v>
      </c>
      <c r="K16" s="24" t="s">
        <v>95</v>
      </c>
    </row>
    <row r="17" spans="7:11" ht="24" customHeight="1" x14ac:dyDescent="0.3">
      <c r="G17" s="23">
        <v>13</v>
      </c>
      <c r="H17" s="24" t="s">
        <v>96</v>
      </c>
      <c r="I17" s="24"/>
      <c r="J17" s="24"/>
      <c r="K17" s="24"/>
    </row>
  </sheetData>
  <mergeCells count="1"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ارائه</vt:lpstr>
      <vt:lpstr>هزینه های نهایی</vt:lpstr>
      <vt:lpstr>کلان</vt:lpstr>
      <vt:lpstr>خرد</vt:lpstr>
      <vt:lpstr>سین برنامه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2024-06-01T07:30:24Z</dcterms:created>
  <dcterms:modified xsi:type="dcterms:W3CDTF">2026-07-23T06:32:36Z</dcterms:modified>
</cp:coreProperties>
</file>